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8. Transvoy Logistics India Limited\F.Y. 2024-25\"/>
    </mc:Choice>
  </mc:AlternateContent>
  <xr:revisionPtr revIDLastSave="0" documentId="13_ncr:1_{A1FCC9F9-14A4-48BF-8AF3-4CCE90539336}" xr6:coauthVersionLast="47" xr6:coauthVersionMax="47" xr10:uidLastSave="{00000000-0000-0000-0000-000000000000}"/>
  <bookViews>
    <workbookView xWindow="-120" yWindow="-120" windowWidth="24240" windowHeight="13140" xr2:uid="{00000000-000D-0000-FFFF-FFFF00000000}"/>
  </bookViews>
  <sheets>
    <sheet name="Transvoy Logistics India Ltd." sheetId="1" r:id="rId1"/>
    <sheet name="Sheet3" sheetId="3" state="hidden" r:id="rId2"/>
  </sheets>
  <calcPr calcId="191029"/>
</workbook>
</file>

<file path=xl/calcChain.xml><?xml version="1.0" encoding="utf-8"?>
<calcChain xmlns="http://schemas.openxmlformats.org/spreadsheetml/2006/main">
  <c r="G108" i="1" l="1"/>
  <c r="G100" i="1"/>
  <c r="F100" i="1"/>
  <c r="G92" i="1"/>
  <c r="G106" i="1"/>
  <c r="G98" i="1"/>
  <c r="G90" i="1"/>
  <c r="G104" i="1"/>
  <c r="G96" i="1"/>
  <c r="G88" i="1"/>
  <c r="G102" i="1"/>
  <c r="G94" i="1"/>
  <c r="F86" i="1"/>
  <c r="G86" i="1"/>
  <c r="G85" i="1"/>
  <c r="G107" i="1"/>
  <c r="G99" i="1"/>
  <c r="G91" i="1"/>
  <c r="G105" i="1"/>
  <c r="G97" i="1"/>
  <c r="F85" i="1"/>
  <c r="F108" i="1"/>
  <c r="F92" i="1"/>
  <c r="F107" i="1"/>
  <c r="F99" i="1"/>
  <c r="F91" i="1"/>
  <c r="F106" i="1"/>
  <c r="F98" i="1"/>
  <c r="F90" i="1"/>
  <c r="F105" i="1"/>
  <c r="F97" i="1"/>
  <c r="F89" i="1"/>
  <c r="F104" i="1"/>
  <c r="F96" i="1"/>
  <c r="F88" i="1"/>
  <c r="F102" i="1"/>
  <c r="F94" i="1"/>
  <c r="G101" i="1" l="1"/>
  <c r="G93" i="1"/>
  <c r="F109" i="1"/>
  <c r="G109" i="1"/>
  <c r="F101" i="1"/>
  <c r="F93" i="1"/>
  <c r="E101" i="1"/>
  <c r="E92" i="1"/>
  <c r="E93" i="1" s="1"/>
  <c r="E109" i="1"/>
  <c r="E85" i="1"/>
  <c r="D109" i="1"/>
  <c r="D101" i="1"/>
  <c r="D93" i="1"/>
  <c r="D85" i="1"/>
</calcChain>
</file>

<file path=xl/sharedStrings.xml><?xml version="1.0" encoding="utf-8"?>
<sst xmlns="http://schemas.openxmlformats.org/spreadsheetml/2006/main" count="157" uniqueCount="109">
  <si>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</si>
  <si>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</si>
  <si>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</si>
  <si>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</si>
  <si>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</si>
  <si>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</si>
  <si>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</si>
  <si>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</si>
  <si>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</si>
  <si>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</si>
  <si>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</si>
  <si>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</si>
  <si>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</si>
  <si>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</si>
  <si>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</si>
  <si>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</si>
  <si>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</si>
  <si>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</si>
  <si>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</si>
  <si>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</si>
  <si>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</si>
  <si>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</si>
  <si>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</si>
  <si>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</si>
  <si>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</si>
  <si>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</si>
  <si>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</si>
  <si>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</si>
  <si>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</si>
  <si>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</si>
  <si>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</si>
  <si>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</si>
  <si>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</si>
  <si>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</si>
  <si>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</si>
  <si>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</si>
  <si>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</si>
  <si>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</si>
  <si>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</si>
  <si>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</si>
  <si>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</si>
  <si>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</si>
  <si>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</si>
  <si>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</si>
  <si>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</si>
  <si>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</si>
  <si>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</si>
  <si>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</si>
  <si>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</si>
  <si>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</si>
  <si>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</si>
  <si>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</si>
  <si>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</si>
  <si>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</si>
  <si>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</si>
  <si>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</si>
  <si>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1st FY (March 31, 2023)</t>
  </si>
  <si>
    <t>2nd FY                    (March 31, 2024)</t>
  </si>
  <si>
    <t>3rd FY (March 31, 2025)</t>
  </si>
  <si>
    <t xml:space="preserve">As at the end of 1st FY after the listing of the issue (31.03.2023) </t>
  </si>
  <si>
    <t xml:space="preserve">Closing price </t>
  </si>
  <si>
    <t>As at the end of 2nd FY after the listing of the issue (31.03.2024)</t>
  </si>
  <si>
    <t>As at the end of 3rd FY after the listing of the issue (31.03.2025)</t>
  </si>
  <si>
    <t>N.A</t>
  </si>
  <si>
    <t xml:space="preserve">At the end of 2nd FY 2023-24 </t>
  </si>
  <si>
    <t>At the end of 3rd  FY 2024-25</t>
  </si>
  <si>
    <t xml:space="preserve">At the end of 1st FY 2022-23 </t>
  </si>
  <si>
    <t>TRANSVOY LOGISTICS INDIA LIMITED</t>
  </si>
  <si>
    <t>Initial Public Offering (IPO) on BSE SME</t>
  </si>
  <si>
    <t>Rs. 511.20 Lakhs</t>
  </si>
  <si>
    <t>Rs. 71/-</t>
  </si>
  <si>
    <t>172.77 Times</t>
  </si>
  <si>
    <t>Since the company's share were listed on February 02, 2023, we are considering March 31, 2023 as the 1st Financial Year.</t>
  </si>
  <si>
    <t>1) To Meet Working capital requirments of Rs.60 Lakhs
2) Investment in Subsidiary for Purchase of Containers of Rs. 250 Lacs
3) General Corporate Purpose Rs. 127.75 Lakhs</t>
  </si>
  <si>
    <t>At close of listing day (02.02.2023)</t>
  </si>
  <si>
    <t>Market Price (BSE)</t>
  </si>
  <si>
    <t>Index (of the Designated Stock Exchange): BSE Sensex</t>
  </si>
  <si>
    <t># BSE does not have any sectorial index for Logistics Industry, hence data for S&amp;P BSE SME  Data has been provided here.</t>
  </si>
  <si>
    <t>Source: BSE</t>
  </si>
  <si>
    <t xml:space="preserve">Source: BSE </t>
  </si>
  <si>
    <t>Source: BSE (Based on Free Float equity shares)</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</si>
  <si>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</si>
  <si>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</si>
  <si>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Issuer: Transvoy Logistics India Limited</t>
  </si>
  <si>
    <t>Timescan Logistics (India) Limited</t>
  </si>
  <si>
    <t>ABC India Limited</t>
  </si>
  <si>
    <t>Maheshwari Logistics Limited</t>
  </si>
  <si>
    <t>Ritco Logistics Limited</t>
  </si>
  <si>
    <t>Frontline Corporation Limited</t>
  </si>
  <si>
    <t>*Source:  Prospectus dated January 16, 2023 and based on restated summary statement FY 21-22.                                                                                                                                                                                                                                                                                                                                     #Source:Results for the FY 2022-23 will be updated on completion of FY 2022-23.</t>
  </si>
  <si>
    <t xml:space="preserve">Note : Industry average has been calculated by taking the average of peer group companies.In the present case, only five peer group company is taken into consideration therefore the ratio of industry average are considered  as average of peer group companies. </t>
  </si>
  <si>
    <t>Note: Since the company's share were listed on February 02, 2023, we are considering March 31, 2023 as the 1st Financial Year.</t>
  </si>
  <si>
    <t>At close of 30th calendar day (03.03.2023) from listing day*</t>
  </si>
  <si>
    <t>At close of 90th calendar day (02.05.2023) from listing day**</t>
  </si>
  <si>
    <t xml:space="preserve">(ii) at the end of 1st FY </t>
  </si>
  <si>
    <t xml:space="preserve">(iii) at the end of 2nd FY </t>
  </si>
  <si>
    <t xml:space="preserve">(iv) at the end of 3rd FY </t>
  </si>
  <si>
    <t>NA</t>
  </si>
  <si>
    <t>N.A.</t>
  </si>
  <si>
    <t>Frequently Traded (&gt;100%)</t>
  </si>
  <si>
    <t xml:space="preserve">(ii) Actual implementation </t>
  </si>
  <si>
    <t>No change during 1st F.Y.</t>
  </si>
  <si>
    <t>Frequently Traded (57.02%)</t>
  </si>
  <si>
    <t>No change during 2nd F.Y.</t>
  </si>
  <si>
    <t>(iii) Actual utilization as on March 31, 2024</t>
  </si>
  <si>
    <t>1) To Meet Working capital requirments of - 60.00 Lakhs
2) Investment in Subsidiary for Purchase of Containers of Rs. 101.67 Lacs
3) General Corporate Purpose - 127.75</t>
  </si>
  <si>
    <t xml:space="preserve">Source: Submission of statement of Deviation or Variation for proceeds of public issue pursuant to Regulation
32 of the SEBI (Listing Obligation and Disclosure Requirements) Regulation, 2015 for the Year ended on
31st March, 2024 </t>
  </si>
  <si>
    <t>Frequently Traded (85.31%)</t>
  </si>
  <si>
    <t>No change during 3rd 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</si>
</sst>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F800]dddd\,\ mmmm\ dd\,\ yyyy"/>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9" fontId="15" fillId="0" borderId="0" applyFont="0" applyFill="0" applyBorder="0" applyAlignment="0" applyProtection="0"/>
    <xf numFmtId="164" fontId="15" fillId="0" borderId="0" applyFont="0" applyFill="0" applyBorder="0" applyAlignment="0" applyProtection="0"/>
  </cellStyleXfs>
  <cellXfs count="149">
    <xf numFmtId="0" fontId="0" fillId="0" borderId="0" xfId="0"/>
    <xf numFmtId="2" fontId="2" fillId="0" borderId="1" xfId="0" applyNumberFormat="1" applyFont="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0" borderId="1" xfId="0" applyFont="1" applyBorder="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3" fillId="0" borderId="8" xfId="0" applyFont="1" applyBorder="1" applyAlignment="1">
      <alignment horizontal="left" vertical="center" wrapText="1"/>
    </xf>
    <xf numFmtId="0" fontId="4" fillId="0" borderId="0" xfId="0" applyFont="1" applyAlignment="1">
      <alignment horizontal="left" vertical="center" wrapText="1"/>
    </xf>
    <xf numFmtId="165" fontId="5" fillId="0" borderId="0" xfId="0" applyNumberFormat="1" applyFont="1" applyAlignment="1">
      <alignment horizontal="left" vertical="center" wrapText="1"/>
    </xf>
    <xf numFmtId="0" fontId="3"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0" xfId="0" applyFont="1" applyAlignment="1">
      <alignment vertical="center"/>
    </xf>
    <xf numFmtId="0" fontId="4" fillId="0" borderId="3"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1" xfId="0" applyFont="1" applyBorder="1" applyAlignment="1">
      <alignment horizontal="left"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14" fontId="2" fillId="0" borderId="0" xfId="0" applyNumberFormat="1" applyFont="1" applyAlignment="1">
      <alignmen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0" borderId="1"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4" fontId="11" fillId="0" borderId="1"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4" fontId="11" fillId="0" borderId="1" xfId="0" applyNumberFormat="1" applyFont="1" applyBorder="1" applyAlignment="1">
      <alignment horizontal="center"/>
    </xf>
    <xf numFmtId="0" fontId="5" fillId="0" borderId="24" xfId="0" applyFont="1" applyBorder="1" applyAlignment="1">
      <alignment vertical="center" wrapText="1"/>
    </xf>
    <xf numFmtId="0" fontId="12" fillId="0" borderId="1" xfId="0" applyFont="1" applyBorder="1" applyAlignment="1">
      <alignment horizontal="center" vertical="center" wrapText="1"/>
    </xf>
    <xf numFmtId="0" fontId="5" fillId="0" borderId="0" xfId="0" applyFont="1" applyAlignment="1">
      <alignment vertical="center" wrapText="1"/>
    </xf>
    <xf numFmtId="0" fontId="2" fillId="0" borderId="1" xfId="0" applyFont="1" applyBorder="1" applyAlignment="1">
      <alignment horizontal="center" vertical="center"/>
    </xf>
    <xf numFmtId="0" fontId="5" fillId="0" borderId="1" xfId="0" applyFont="1" applyBorder="1" applyAlignment="1">
      <alignment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4" fontId="2" fillId="0" borderId="0" xfId="0" applyNumberFormat="1" applyFont="1" applyAlignment="1">
      <alignment vertical="center" wrapText="1"/>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4" fontId="2" fillId="0" borderId="0" xfId="0" applyNumberFormat="1" applyFont="1" applyAlignment="1">
      <alignment vertical="center"/>
    </xf>
    <xf numFmtId="0" fontId="3" fillId="0" borderId="1" xfId="0" applyFont="1" applyBorder="1" applyAlignment="1">
      <alignment vertical="center" wrapText="1"/>
    </xf>
    <xf numFmtId="0" fontId="2" fillId="0" borderId="5" xfId="0" applyFont="1" applyBorder="1" applyAlignment="1">
      <alignment vertical="center" wrapText="1"/>
    </xf>
    <xf numFmtId="4" fontId="5" fillId="0" borderId="1" xfId="0" applyNumberFormat="1" applyFont="1" applyBorder="1" applyAlignment="1">
      <alignment vertical="center" wrapText="1"/>
    </xf>
    <xf numFmtId="10" fontId="3" fillId="0" borderId="1" xfId="1" applyNumberFormat="1" applyFont="1" applyFill="1" applyBorder="1" applyAlignment="1">
      <alignment horizontal="center" vertical="center" wrapText="1"/>
    </xf>
    <xf numFmtId="10" fontId="2" fillId="0" borderId="0" xfId="0" applyNumberFormat="1" applyFont="1" applyAlignment="1">
      <alignment horizontal="center" vertical="center" wrapText="1"/>
    </xf>
    <xf numFmtId="164" fontId="2" fillId="0" borderId="1" xfId="2" applyFont="1" applyFill="1" applyBorder="1" applyAlignment="1">
      <alignment horizontal="center" vertical="center"/>
    </xf>
    <xf numFmtId="0" fontId="2" fillId="0" borderId="0" xfId="0" applyFont="1" applyAlignment="1">
      <alignment horizontal="center"/>
    </xf>
    <xf numFmtId="0" fontId="2" fillId="2" borderId="6" xfId="0" applyFont="1" applyFill="1" applyBorder="1" applyAlignment="1">
      <alignment vertical="center" wrapText="1"/>
    </xf>
    <xf numFmtId="0" fontId="4" fillId="2" borderId="11" xfId="0" applyFont="1" applyFill="1" applyBorder="1" applyAlignment="1">
      <alignment horizontal="center" vertical="center" wrapText="1"/>
    </xf>
    <xf numFmtId="14" fontId="2" fillId="2" borderId="0" xfId="0" applyNumberFormat="1" applyFont="1" applyFill="1" applyAlignment="1">
      <alignment vertical="center" wrapText="1"/>
    </xf>
    <xf numFmtId="0" fontId="2" fillId="2" borderId="0" xfId="0" applyFont="1" applyFill="1" applyAlignment="1">
      <alignment vertical="center" wrapText="1"/>
    </xf>
    <xf numFmtId="2" fontId="2" fillId="2" borderId="0" xfId="0" applyNumberFormat="1" applyFont="1" applyFill="1" applyAlignment="1">
      <alignment horizontal="right" vertical="center" wrapText="1"/>
    </xf>
    <xf numFmtId="10" fontId="2" fillId="0" borderId="1" xfId="1" applyNumberFormat="1" applyFont="1" applyFill="1" applyBorder="1" applyAlignment="1">
      <alignment horizontal="center" vertical="center"/>
    </xf>
    <xf numFmtId="2" fontId="3" fillId="0" borderId="1" xfId="0" applyNumberFormat="1" applyFont="1" applyBorder="1" applyAlignment="1">
      <alignment horizontal="center" vertical="center"/>
    </xf>
    <xf numFmtId="10" fontId="3" fillId="0" borderId="1" xfId="1" applyNumberFormat="1" applyFont="1" applyFill="1" applyBorder="1" applyAlignment="1">
      <alignment horizontal="center" vertical="center"/>
    </xf>
    <xf numFmtId="0" fontId="3" fillId="2" borderId="8" xfId="0" applyFont="1" applyFill="1" applyBorder="1" applyAlignment="1">
      <alignment horizontal="left" vertical="center" wrapText="1"/>
    </xf>
    <xf numFmtId="0" fontId="4" fillId="2" borderId="1" xfId="0" applyFont="1" applyFill="1" applyBorder="1" applyAlignment="1">
      <alignment horizontal="center" vertical="center" wrapText="1"/>
    </xf>
    <xf numFmtId="4" fontId="5" fillId="2" borderId="1" xfId="0" applyNumberFormat="1" applyFont="1" applyFill="1" applyBorder="1" applyAlignment="1">
      <alignment vertical="center" wrapText="1"/>
    </xf>
    <xf numFmtId="2" fontId="2" fillId="0" borderId="4" xfId="0" applyNumberFormat="1" applyFont="1" applyBorder="1" applyAlignment="1">
      <alignment horizontal="left" vertical="center" wrapText="1"/>
    </xf>
    <xf numFmtId="2" fontId="2" fillId="0" borderId="5"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5"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2"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2" fillId="0" borderId="15" xfId="0" applyFont="1" applyBorder="1" applyAlignment="1">
      <alignment horizontal="center" vertical="center" wrapText="1"/>
    </xf>
    <xf numFmtId="0" fontId="13" fillId="0" borderId="17" xfId="0" applyFont="1" applyBorder="1" applyAlignment="1">
      <alignment horizontal="left" vertical="center" wrapText="1"/>
    </xf>
    <xf numFmtId="0" fontId="0" fillId="0" borderId="15" xfId="0" applyBorder="1"/>
    <xf numFmtId="0" fontId="0" fillId="0" borderId="18" xfId="0"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14"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2" borderId="1" xfId="0" applyNumberFormat="1" applyFont="1" applyFill="1" applyBorder="1" applyAlignment="1">
      <alignment horizontal="left"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2" fillId="2" borderId="9" xfId="0" applyFont="1" applyFill="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5"/>
  <sheetViews>
    <sheetView tabSelected="1" zoomScale="85" zoomScaleNormal="85" workbookViewId="0">
      <selection activeCell="G47" sqref="G47"/>
    </sheetView>
  </sheetViews>
  <sheetFormatPr defaultColWidth="8.85546875" defaultRowHeight="12.75" x14ac:dyDescent="0.25"/>
  <cols>
    <col min="1" max="1" width="8.85546875" style="2"/>
    <col min="2" max="2" width="47.42578125" style="2" customWidth="1"/>
    <col min="3" max="3" width="42.140625" style="2" customWidth="1"/>
    <col min="4" max="4" width="18.7109375" style="2" customWidth="1"/>
    <col min="5" max="5" width="18" style="2" customWidth="1"/>
    <col min="6" max="6" width="16.5703125" style="2" customWidth="1"/>
    <col min="7" max="7" width="25.42578125" style="2" customWidth="1"/>
    <col min="8" max="8" width="10.28515625" style="2" bestFit="1" customWidth="1"/>
    <col min="9" max="9" width="22.140625" style="2" bestFit="1" customWidth="1"/>
    <col min="10" max="10" width="13.5703125" style="2" customWidth="1"/>
    <col min="11" max="11" width="12.28515625" style="2" customWidth="1"/>
    <col min="12" max="12" width="11.140625" style="2" customWidth="1"/>
    <col min="13" max="13" width="10" style="2" customWidth="1"/>
    <col min="14" max="14" width="9.7109375" style="2" customWidth="1"/>
    <col min="15" max="16384" width="8.85546875" style="2"/>
  </cols>
  <sheetData>
    <row r="1" spans="1:5" ht="14.45" customHeight="1" x14ac:dyDescent="0.25">
      <c r="A1" s="137" t="s">
        <v>0</v>
      </c>
      <c r="B1" s="137"/>
      <c r="D1" s="3"/>
    </row>
    <row r="3" spans="1:5" ht="24.75" customHeight="1" x14ac:dyDescent="0.25">
      <c r="A3" s="4" t="s">
        <v>1</v>
      </c>
      <c r="B3" s="5" t="s">
        <v>2</v>
      </c>
      <c r="C3" s="30" t="s">
        <v>67</v>
      </c>
    </row>
    <row r="4" spans="1:5" x14ac:dyDescent="0.25">
      <c r="D4" s="6"/>
    </row>
    <row r="5" spans="1:5" ht="21" customHeight="1" x14ac:dyDescent="0.25">
      <c r="A5" s="7">
        <v>1</v>
      </c>
      <c r="B5" s="5" t="s">
        <v>3</v>
      </c>
      <c r="C5" s="116" t="s">
        <v>68</v>
      </c>
      <c r="D5" s="116"/>
      <c r="E5" s="116"/>
    </row>
    <row r="6" spans="1:5" ht="15" customHeight="1" x14ac:dyDescent="0.25">
      <c r="A6" s="8"/>
      <c r="B6" s="138"/>
      <c r="C6" s="138"/>
      <c r="D6" s="138"/>
      <c r="E6" s="9"/>
    </row>
    <row r="7" spans="1:5" x14ac:dyDescent="0.25">
      <c r="A7" s="8"/>
      <c r="B7" s="10"/>
      <c r="D7" s="6"/>
    </row>
    <row r="8" spans="1:5" ht="21" customHeight="1" x14ac:dyDescent="0.25">
      <c r="A8" s="8">
        <v>2</v>
      </c>
      <c r="B8" s="5" t="s">
        <v>4</v>
      </c>
      <c r="C8" s="11" t="s">
        <v>69</v>
      </c>
      <c r="D8" s="6"/>
    </row>
    <row r="9" spans="1:5" x14ac:dyDescent="0.25">
      <c r="A9" s="8"/>
      <c r="B9" s="10"/>
      <c r="D9" s="6"/>
    </row>
    <row r="10" spans="1:5" ht="30.6" customHeight="1" x14ac:dyDescent="0.25">
      <c r="A10" s="8">
        <v>3</v>
      </c>
      <c r="B10" s="5" t="s">
        <v>5</v>
      </c>
      <c r="C10" s="139" t="s">
        <v>45</v>
      </c>
      <c r="D10" s="140"/>
      <c r="E10" s="141"/>
    </row>
    <row r="11" spans="1:5" x14ac:dyDescent="0.25">
      <c r="A11" s="8"/>
      <c r="B11" s="10"/>
      <c r="D11" s="6"/>
    </row>
    <row r="12" spans="1:5" x14ac:dyDescent="0.25">
      <c r="A12" s="8">
        <v>4</v>
      </c>
      <c r="B12" s="5" t="s">
        <v>6</v>
      </c>
      <c r="C12" s="11" t="s">
        <v>71</v>
      </c>
      <c r="D12" s="6"/>
    </row>
    <row r="13" spans="1:5" ht="14.45" customHeight="1" x14ac:dyDescent="0.25">
      <c r="A13" s="8"/>
      <c r="B13" s="136" t="s">
        <v>44</v>
      </c>
      <c r="C13" s="142"/>
      <c r="D13" s="6"/>
    </row>
    <row r="14" spans="1:5" ht="13.5" customHeight="1" x14ac:dyDescent="0.25">
      <c r="A14" s="8"/>
      <c r="B14" s="147" t="s">
        <v>46</v>
      </c>
      <c r="C14" s="148"/>
      <c r="D14" s="6"/>
    </row>
    <row r="15" spans="1:5" ht="14.45" customHeight="1" x14ac:dyDescent="0.25">
      <c r="A15" s="8"/>
      <c r="B15" s="12"/>
      <c r="C15" s="13"/>
      <c r="D15" s="6"/>
    </row>
    <row r="16" spans="1:5" x14ac:dyDescent="0.25">
      <c r="A16" s="8"/>
      <c r="D16" s="6"/>
    </row>
    <row r="17" spans="1:14" ht="29.25" customHeight="1" x14ac:dyDescent="0.25">
      <c r="A17" s="8">
        <v>5</v>
      </c>
      <c r="B17" s="143" t="s">
        <v>51</v>
      </c>
      <c r="C17" s="144"/>
      <c r="D17" s="144"/>
      <c r="E17" s="145"/>
      <c r="F17" s="10"/>
      <c r="G17" s="10"/>
      <c r="H17" s="10"/>
      <c r="I17" s="10"/>
      <c r="J17" s="14"/>
      <c r="K17" s="14"/>
      <c r="L17" s="14"/>
      <c r="M17" s="14"/>
      <c r="N17" s="14"/>
    </row>
    <row r="18" spans="1:14" x14ac:dyDescent="0.25">
      <c r="A18" s="8"/>
      <c r="B18" s="15" t="s">
        <v>7</v>
      </c>
      <c r="C18" s="146" t="s">
        <v>8</v>
      </c>
      <c r="D18" s="146"/>
      <c r="E18" s="146"/>
      <c r="F18" s="16"/>
      <c r="G18" s="14"/>
      <c r="H18" s="14"/>
      <c r="I18" s="17"/>
      <c r="J18" s="14"/>
      <c r="K18" s="14"/>
      <c r="L18" s="14"/>
      <c r="M18" s="14"/>
      <c r="N18" s="14"/>
    </row>
    <row r="19" spans="1:14" x14ac:dyDescent="0.25">
      <c r="A19" s="8"/>
      <c r="B19" s="15" t="s">
        <v>94</v>
      </c>
      <c r="C19" s="146" t="s">
        <v>8</v>
      </c>
      <c r="D19" s="146"/>
      <c r="E19" s="146"/>
      <c r="F19" s="16"/>
      <c r="G19" s="14"/>
      <c r="H19" s="14"/>
      <c r="I19" s="14"/>
      <c r="J19" s="14"/>
      <c r="K19" s="14"/>
      <c r="L19" s="14"/>
      <c r="M19" s="14"/>
      <c r="N19" s="14"/>
    </row>
    <row r="20" spans="1:14" x14ac:dyDescent="0.25">
      <c r="A20" s="8"/>
      <c r="B20" s="73" t="s">
        <v>95</v>
      </c>
      <c r="C20" s="128" t="s">
        <v>8</v>
      </c>
      <c r="D20" s="128"/>
      <c r="E20" s="128"/>
      <c r="F20" s="16"/>
      <c r="G20" s="14"/>
      <c r="H20" s="14"/>
      <c r="I20" s="14"/>
      <c r="J20" s="14"/>
      <c r="K20" s="14"/>
      <c r="L20" s="14"/>
      <c r="M20" s="14"/>
      <c r="N20" s="14"/>
    </row>
    <row r="21" spans="1:14" x14ac:dyDescent="0.25">
      <c r="A21" s="8"/>
      <c r="B21" s="18" t="s">
        <v>96</v>
      </c>
      <c r="C21" s="128" t="s">
        <v>8</v>
      </c>
      <c r="D21" s="128"/>
      <c r="E21" s="128"/>
      <c r="F21" s="16"/>
      <c r="G21" s="14"/>
      <c r="H21" s="14"/>
      <c r="I21" s="14"/>
      <c r="J21" s="14"/>
      <c r="K21" s="14"/>
      <c r="L21" s="14"/>
      <c r="M21" s="14"/>
      <c r="N21" s="14"/>
    </row>
    <row r="22" spans="1:14" x14ac:dyDescent="0.25">
      <c r="A22" s="8"/>
      <c r="B22" s="129" t="s">
        <v>79</v>
      </c>
      <c r="C22" s="129"/>
      <c r="D22" s="129"/>
      <c r="E22" s="129"/>
      <c r="F22" s="16"/>
      <c r="G22" s="14"/>
      <c r="H22" s="14"/>
      <c r="I22" s="14"/>
      <c r="J22" s="14"/>
      <c r="K22" s="14"/>
      <c r="L22" s="14"/>
      <c r="M22" s="14"/>
      <c r="N22" s="14"/>
    </row>
    <row r="23" spans="1:14" x14ac:dyDescent="0.25">
      <c r="A23" s="8"/>
      <c r="B23" s="16"/>
      <c r="C23" s="16"/>
      <c r="D23" s="16"/>
      <c r="E23" s="16"/>
      <c r="F23" s="16"/>
      <c r="G23" s="14"/>
      <c r="H23" s="14"/>
      <c r="I23" s="14"/>
      <c r="J23" s="14"/>
      <c r="K23" s="14"/>
      <c r="L23" s="14"/>
      <c r="M23" s="14"/>
      <c r="N23" s="14"/>
    </row>
    <row r="24" spans="1:14" ht="30.75" customHeight="1" x14ac:dyDescent="0.25">
      <c r="A24" s="8">
        <v>6</v>
      </c>
      <c r="B24" s="121" t="s">
        <v>52</v>
      </c>
      <c r="C24" s="121"/>
      <c r="D24" s="121"/>
      <c r="E24" s="121"/>
      <c r="F24" s="10"/>
      <c r="G24" s="10"/>
      <c r="H24" s="14"/>
      <c r="I24" s="10"/>
      <c r="J24" s="10"/>
    </row>
    <row r="25" spans="1:14" x14ac:dyDescent="0.25">
      <c r="A25" s="8"/>
      <c r="B25" s="130" t="s">
        <v>9</v>
      </c>
      <c r="C25" s="131"/>
      <c r="D25" s="131"/>
      <c r="E25" s="132"/>
      <c r="F25" s="16"/>
    </row>
    <row r="26" spans="1:14" ht="25.5" x14ac:dyDescent="0.25">
      <c r="A26" s="8"/>
      <c r="B26" s="19" t="s">
        <v>10</v>
      </c>
      <c r="C26" s="20" t="s">
        <v>56</v>
      </c>
      <c r="D26" s="74" t="s">
        <v>57</v>
      </c>
      <c r="E26" s="20" t="s">
        <v>58</v>
      </c>
      <c r="F26" s="16"/>
    </row>
    <row r="27" spans="1:14" ht="12.75" customHeight="1" x14ac:dyDescent="0.25">
      <c r="A27" s="8"/>
      <c r="B27" s="21" t="s">
        <v>11</v>
      </c>
      <c r="C27" s="60">
        <v>1252.5999999999999</v>
      </c>
      <c r="D27" s="75">
        <v>2681.36</v>
      </c>
      <c r="E27" s="11">
        <v>3366.23</v>
      </c>
      <c r="F27" s="22"/>
      <c r="G27" s="22"/>
    </row>
    <row r="28" spans="1:14" ht="12.75" customHeight="1" x14ac:dyDescent="0.25">
      <c r="A28" s="8"/>
      <c r="B28" s="21" t="s">
        <v>12</v>
      </c>
      <c r="C28" s="60">
        <v>61.64</v>
      </c>
      <c r="D28" s="75">
        <v>71.66</v>
      </c>
      <c r="E28" s="11">
        <v>214.89</v>
      </c>
      <c r="F28" s="22"/>
      <c r="G28" s="22"/>
    </row>
    <row r="29" spans="1:14" ht="12.75" customHeight="1" x14ac:dyDescent="0.25">
      <c r="A29" s="8"/>
      <c r="B29" s="21" t="s">
        <v>13</v>
      </c>
      <c r="C29" s="60">
        <v>266.3</v>
      </c>
      <c r="D29" s="75">
        <v>266.3</v>
      </c>
      <c r="E29" s="11">
        <v>266.3</v>
      </c>
      <c r="F29" s="22"/>
      <c r="G29" s="22"/>
    </row>
    <row r="30" spans="1:14" ht="12.75" customHeight="1" x14ac:dyDescent="0.25">
      <c r="A30" s="8"/>
      <c r="B30" s="21" t="s">
        <v>14</v>
      </c>
      <c r="C30" s="60">
        <v>411.81</v>
      </c>
      <c r="D30" s="75">
        <v>483.46</v>
      </c>
      <c r="E30" s="11">
        <v>698.36</v>
      </c>
      <c r="F30" s="22"/>
      <c r="G30" s="22"/>
    </row>
    <row r="31" spans="1:14" x14ac:dyDescent="0.25">
      <c r="A31" s="8"/>
      <c r="B31" s="133" t="s">
        <v>72</v>
      </c>
      <c r="C31" s="134"/>
      <c r="D31" s="134"/>
      <c r="E31" s="135"/>
      <c r="F31" s="16"/>
    </row>
    <row r="32" spans="1:14" x14ac:dyDescent="0.25">
      <c r="A32" s="8"/>
      <c r="B32" s="14"/>
      <c r="C32" s="16"/>
      <c r="D32" s="16"/>
      <c r="E32" s="16"/>
      <c r="F32" s="16"/>
    </row>
    <row r="33" spans="1:10" ht="29.25" customHeight="1" x14ac:dyDescent="0.25">
      <c r="A33" s="8">
        <v>7</v>
      </c>
      <c r="B33" s="121" t="s">
        <v>15</v>
      </c>
      <c r="C33" s="121"/>
      <c r="D33" s="121"/>
      <c r="E33" s="121"/>
      <c r="F33" s="10"/>
      <c r="G33" s="10"/>
      <c r="H33" s="10"/>
      <c r="I33" s="10"/>
      <c r="J33" s="10"/>
    </row>
    <row r="34" spans="1:10" x14ac:dyDescent="0.25">
      <c r="A34" s="8"/>
      <c r="B34" s="19" t="s">
        <v>16</v>
      </c>
      <c r="C34" s="127" t="s">
        <v>99</v>
      </c>
      <c r="D34" s="127"/>
      <c r="E34" s="127"/>
      <c r="F34" s="14"/>
    </row>
    <row r="35" spans="1:10" x14ac:dyDescent="0.25">
      <c r="A35" s="8"/>
      <c r="B35" s="19" t="s">
        <v>17</v>
      </c>
      <c r="C35" s="127" t="s">
        <v>102</v>
      </c>
      <c r="D35" s="127"/>
      <c r="E35" s="127"/>
      <c r="F35" s="14"/>
    </row>
    <row r="36" spans="1:10" x14ac:dyDescent="0.25">
      <c r="A36" s="8"/>
      <c r="B36" s="19" t="s">
        <v>18</v>
      </c>
      <c r="C36" s="127" t="s">
        <v>107</v>
      </c>
      <c r="D36" s="127"/>
      <c r="E36" s="127"/>
      <c r="F36" s="14"/>
    </row>
    <row r="37" spans="1:10" x14ac:dyDescent="0.25">
      <c r="A37" s="8"/>
      <c r="B37" s="136" t="s">
        <v>80</v>
      </c>
      <c r="C37" s="136"/>
      <c r="D37" s="136"/>
      <c r="E37" s="136"/>
      <c r="F37" s="14"/>
    </row>
    <row r="38" spans="1:10" x14ac:dyDescent="0.25">
      <c r="A38" s="8"/>
      <c r="C38" s="14"/>
      <c r="D38" s="14"/>
      <c r="E38" s="14"/>
      <c r="F38" s="14"/>
    </row>
    <row r="39" spans="1:10" x14ac:dyDescent="0.25">
      <c r="A39" s="8"/>
      <c r="B39" s="16"/>
      <c r="C39" s="14"/>
      <c r="D39" s="14"/>
      <c r="E39" s="14"/>
      <c r="F39" s="14"/>
    </row>
    <row r="40" spans="1:10" ht="26.25" customHeight="1" x14ac:dyDescent="0.25">
      <c r="A40" s="8">
        <v>8</v>
      </c>
      <c r="B40" s="121" t="s">
        <v>53</v>
      </c>
      <c r="C40" s="121"/>
      <c r="D40" s="121"/>
      <c r="E40" s="121"/>
      <c r="F40" s="10"/>
      <c r="G40" s="10"/>
      <c r="H40" s="10"/>
      <c r="I40" s="10"/>
      <c r="J40" s="10"/>
    </row>
    <row r="41" spans="1:10" x14ac:dyDescent="0.25">
      <c r="A41" s="8"/>
      <c r="B41" s="19" t="s">
        <v>19</v>
      </c>
      <c r="C41" s="127" t="s">
        <v>101</v>
      </c>
      <c r="D41" s="127"/>
      <c r="E41" s="127"/>
      <c r="F41" s="14"/>
    </row>
    <row r="42" spans="1:10" x14ac:dyDescent="0.25">
      <c r="A42" s="8"/>
      <c r="B42" s="23" t="s">
        <v>17</v>
      </c>
      <c r="C42" s="127" t="s">
        <v>103</v>
      </c>
      <c r="D42" s="127"/>
      <c r="E42" s="127"/>
      <c r="F42" s="14"/>
    </row>
    <row r="43" spans="1:10" x14ac:dyDescent="0.25">
      <c r="A43" s="8"/>
      <c r="B43" s="19" t="s">
        <v>18</v>
      </c>
      <c r="C43" s="127" t="s">
        <v>108</v>
      </c>
      <c r="D43" s="127"/>
      <c r="E43" s="127"/>
      <c r="F43" s="14"/>
    </row>
    <row r="44" spans="1:10" x14ac:dyDescent="0.25">
      <c r="A44" s="4"/>
      <c r="D44" s="24"/>
      <c r="E44" s="14"/>
    </row>
    <row r="45" spans="1:10" ht="31.5" customHeight="1" x14ac:dyDescent="0.25">
      <c r="A45" s="25">
        <v>9</v>
      </c>
      <c r="B45" s="121" t="s">
        <v>48</v>
      </c>
      <c r="C45" s="121"/>
      <c r="D45" s="121"/>
      <c r="E45" s="121"/>
      <c r="F45" s="26"/>
      <c r="G45" s="10"/>
      <c r="H45" s="10"/>
      <c r="I45" s="10"/>
    </row>
    <row r="46" spans="1:10" ht="38.25" customHeight="1" x14ac:dyDescent="0.25">
      <c r="A46" s="25"/>
      <c r="B46" s="27" t="s">
        <v>42</v>
      </c>
      <c r="C46" s="28" t="s">
        <v>100</v>
      </c>
      <c r="D46" s="115" t="s">
        <v>41</v>
      </c>
      <c r="E46" s="115"/>
    </row>
    <row r="47" spans="1:10" ht="87" customHeight="1" x14ac:dyDescent="0.25">
      <c r="A47" s="29"/>
      <c r="B47" s="30" t="s">
        <v>97</v>
      </c>
      <c r="C47" s="30" t="s">
        <v>97</v>
      </c>
      <c r="D47" s="92" t="s">
        <v>97</v>
      </c>
      <c r="E47" s="92"/>
    </row>
    <row r="48" spans="1:10" x14ac:dyDescent="0.25">
      <c r="A48" s="31"/>
      <c r="B48" s="32"/>
      <c r="C48" s="24"/>
      <c r="D48" s="24"/>
      <c r="E48" s="24"/>
      <c r="F48" s="16"/>
      <c r="G48" s="16"/>
      <c r="H48" s="16"/>
      <c r="I48" s="16"/>
    </row>
    <row r="49" spans="1:14" ht="45" customHeight="1" x14ac:dyDescent="0.25">
      <c r="A49" s="25">
        <v>10</v>
      </c>
      <c r="B49" s="106" t="s">
        <v>55</v>
      </c>
      <c r="C49" s="126"/>
      <c r="D49" s="126"/>
      <c r="E49" s="126"/>
      <c r="F49" s="16"/>
      <c r="G49" s="16"/>
      <c r="H49" s="16"/>
    </row>
    <row r="50" spans="1:14" x14ac:dyDescent="0.25">
      <c r="A50" s="85"/>
      <c r="B50" s="87" t="s">
        <v>20</v>
      </c>
      <c r="C50" s="76" t="s">
        <v>73</v>
      </c>
      <c r="D50" s="77"/>
      <c r="E50" s="78"/>
      <c r="K50" s="3"/>
    </row>
    <row r="51" spans="1:14" ht="30" customHeight="1" x14ac:dyDescent="0.25">
      <c r="A51" s="86"/>
      <c r="B51" s="88"/>
      <c r="C51" s="79"/>
      <c r="D51" s="80"/>
      <c r="E51" s="81"/>
      <c r="K51" s="3"/>
    </row>
    <row r="52" spans="1:14" ht="40.5" customHeight="1" x14ac:dyDescent="0.25">
      <c r="A52" s="29"/>
      <c r="B52" s="65" t="s">
        <v>104</v>
      </c>
      <c r="C52" s="82" t="s">
        <v>105</v>
      </c>
      <c r="D52" s="83"/>
      <c r="E52" s="84"/>
    </row>
    <row r="53" spans="1:14" s="68" customFormat="1" x14ac:dyDescent="0.25">
      <c r="A53" s="66"/>
      <c r="B53" s="65" t="s">
        <v>21</v>
      </c>
      <c r="C53" s="125" t="s">
        <v>98</v>
      </c>
      <c r="D53" s="125"/>
      <c r="E53" s="125"/>
      <c r="F53" s="67"/>
      <c r="G53" s="67"/>
      <c r="K53" s="69"/>
    </row>
    <row r="54" spans="1:14" s="22" customFormat="1" ht="48" customHeight="1" x14ac:dyDescent="0.25">
      <c r="A54" s="34" t="s">
        <v>22</v>
      </c>
      <c r="B54" s="118" t="s">
        <v>106</v>
      </c>
      <c r="C54" s="119"/>
      <c r="D54" s="119"/>
      <c r="E54" s="119"/>
      <c r="F54" s="35"/>
      <c r="G54" s="35"/>
    </row>
    <row r="55" spans="1:14" x14ac:dyDescent="0.25">
      <c r="A55" s="36"/>
      <c r="B55" s="37"/>
      <c r="C55" s="38"/>
      <c r="D55" s="38"/>
      <c r="E55" s="38"/>
      <c r="F55" s="39"/>
      <c r="G55" s="33"/>
    </row>
    <row r="56" spans="1:14" x14ac:dyDescent="0.25">
      <c r="A56" s="8">
        <v>11</v>
      </c>
      <c r="B56" s="5" t="s">
        <v>23</v>
      </c>
      <c r="C56" s="120" t="s">
        <v>49</v>
      </c>
      <c r="D56" s="120"/>
      <c r="E56" s="120"/>
      <c r="F56" s="10"/>
      <c r="G56" s="10"/>
      <c r="H56" s="40"/>
      <c r="I56" s="10"/>
      <c r="J56" s="10"/>
    </row>
    <row r="57" spans="1:14" x14ac:dyDescent="0.25">
      <c r="A57" s="8"/>
      <c r="B57" s="16"/>
      <c r="C57" s="16"/>
      <c r="D57" s="16"/>
      <c r="E57" s="16"/>
      <c r="F57" s="16"/>
      <c r="G57" s="16"/>
      <c r="H57" s="41"/>
      <c r="I57" s="41"/>
      <c r="J57" s="16"/>
    </row>
    <row r="58" spans="1:14" x14ac:dyDescent="0.25">
      <c r="A58" s="8">
        <v>12</v>
      </c>
      <c r="B58" s="10" t="s">
        <v>24</v>
      </c>
      <c r="C58" s="10"/>
      <c r="D58" s="10"/>
      <c r="E58" s="10"/>
      <c r="F58" s="10"/>
      <c r="G58" s="10"/>
      <c r="H58" s="10"/>
      <c r="I58" s="10"/>
      <c r="J58" s="10"/>
      <c r="K58" s="10"/>
      <c r="L58" s="10"/>
      <c r="M58" s="10"/>
      <c r="N58" s="10"/>
    </row>
    <row r="59" spans="1:14" x14ac:dyDescent="0.25">
      <c r="A59" s="8"/>
      <c r="B59" s="10"/>
      <c r="C59" s="10"/>
      <c r="D59" s="10"/>
      <c r="E59" s="10"/>
      <c r="F59" s="10"/>
      <c r="G59" s="10"/>
      <c r="H59" s="10"/>
      <c r="I59" s="10"/>
      <c r="J59" s="10"/>
      <c r="K59" s="10"/>
      <c r="L59" s="10"/>
      <c r="M59" s="10"/>
      <c r="N59" s="10"/>
    </row>
    <row r="60" spans="1:14" x14ac:dyDescent="0.25">
      <c r="A60" s="8"/>
      <c r="B60" s="19" t="s">
        <v>25</v>
      </c>
      <c r="C60" s="21" t="s">
        <v>70</v>
      </c>
      <c r="D60" s="16"/>
      <c r="E60" s="16"/>
      <c r="F60" s="41"/>
      <c r="G60" s="41"/>
      <c r="H60" s="16"/>
      <c r="I60" s="16"/>
      <c r="J60" s="16"/>
      <c r="K60" s="16"/>
      <c r="L60" s="16"/>
      <c r="M60" s="16"/>
      <c r="N60" s="16"/>
    </row>
    <row r="61" spans="1:14" x14ac:dyDescent="0.25">
      <c r="A61" s="8"/>
      <c r="B61" s="16"/>
      <c r="C61" s="16"/>
      <c r="D61" s="16"/>
      <c r="E61" s="16"/>
      <c r="F61" s="16"/>
      <c r="G61" s="16"/>
      <c r="H61" s="16"/>
      <c r="I61" s="16"/>
      <c r="J61" s="16"/>
      <c r="K61" s="16"/>
      <c r="L61" s="16"/>
      <c r="M61" s="16"/>
      <c r="N61" s="16"/>
    </row>
    <row r="62" spans="1:14" ht="24.75" customHeight="1" x14ac:dyDescent="0.25">
      <c r="A62" s="8"/>
      <c r="B62" s="121" t="s">
        <v>26</v>
      </c>
      <c r="C62" s="122" t="s">
        <v>74</v>
      </c>
      <c r="D62" s="122" t="s">
        <v>92</v>
      </c>
      <c r="E62" s="96" t="s">
        <v>93</v>
      </c>
      <c r="F62" s="98" t="s">
        <v>59</v>
      </c>
      <c r="G62" s="99"/>
      <c r="H62" s="100"/>
      <c r="I62" s="89" t="s">
        <v>61</v>
      </c>
      <c r="J62" s="89"/>
      <c r="K62" s="89"/>
      <c r="L62" s="89" t="s">
        <v>62</v>
      </c>
      <c r="M62" s="89"/>
      <c r="N62" s="89"/>
    </row>
    <row r="63" spans="1:14" ht="38.25" x14ac:dyDescent="0.25">
      <c r="A63" s="4"/>
      <c r="B63" s="121"/>
      <c r="C63" s="123"/>
      <c r="D63" s="123"/>
      <c r="E63" s="97"/>
      <c r="F63" s="19" t="s">
        <v>54</v>
      </c>
      <c r="G63" s="19" t="s">
        <v>27</v>
      </c>
      <c r="H63" s="19" t="s">
        <v>28</v>
      </c>
      <c r="I63" s="19" t="s">
        <v>60</v>
      </c>
      <c r="J63" s="19" t="s">
        <v>27</v>
      </c>
      <c r="K63" s="19" t="s">
        <v>28</v>
      </c>
      <c r="L63" s="19" t="s">
        <v>60</v>
      </c>
      <c r="M63" s="19" t="s">
        <v>27</v>
      </c>
      <c r="N63" s="19" t="s">
        <v>28</v>
      </c>
    </row>
    <row r="64" spans="1:14" x14ac:dyDescent="0.25">
      <c r="A64" s="4"/>
      <c r="B64" s="19" t="s">
        <v>75</v>
      </c>
      <c r="C64" s="42">
        <v>74.55</v>
      </c>
      <c r="D64" s="43">
        <v>56.25</v>
      </c>
      <c r="E64" s="1">
        <v>60.75</v>
      </c>
      <c r="F64" s="1">
        <v>68.400000000000006</v>
      </c>
      <c r="G64" s="1">
        <v>84.8</v>
      </c>
      <c r="H64" s="1">
        <v>62.05</v>
      </c>
      <c r="I64" s="1">
        <v>50</v>
      </c>
      <c r="J64" s="1">
        <v>113.5</v>
      </c>
      <c r="K64" s="1">
        <v>50</v>
      </c>
      <c r="L64" s="1">
        <v>149.94999999999999</v>
      </c>
      <c r="M64" s="1">
        <v>266.5</v>
      </c>
      <c r="N64" s="1">
        <v>50.05</v>
      </c>
    </row>
    <row r="65" spans="1:14" x14ac:dyDescent="0.2">
      <c r="A65" s="4"/>
      <c r="B65" s="19" t="s">
        <v>76</v>
      </c>
      <c r="C65" s="44">
        <v>59932.24</v>
      </c>
      <c r="D65" s="45">
        <v>59808.97</v>
      </c>
      <c r="E65" s="45">
        <v>61354.71</v>
      </c>
      <c r="F65" s="45">
        <v>58991.519999999997</v>
      </c>
      <c r="G65" s="45">
        <v>61682.25</v>
      </c>
      <c r="H65" s="63">
        <v>57084.91</v>
      </c>
      <c r="I65" s="1">
        <v>73651.350000000006</v>
      </c>
      <c r="J65" s="1">
        <v>74245.17</v>
      </c>
      <c r="K65" s="64">
        <v>58793.08</v>
      </c>
      <c r="L65" s="1">
        <v>77414.92</v>
      </c>
      <c r="M65" s="1">
        <v>85978.25</v>
      </c>
      <c r="N65" s="1">
        <v>70234.429999999993</v>
      </c>
    </row>
    <row r="66" spans="1:14" x14ac:dyDescent="0.2">
      <c r="A66" s="4"/>
      <c r="B66" s="23" t="s">
        <v>50</v>
      </c>
      <c r="C66" s="46" t="s">
        <v>97</v>
      </c>
      <c r="D66" s="46" t="s">
        <v>97</v>
      </c>
      <c r="E66" s="46" t="s">
        <v>97</v>
      </c>
      <c r="F66" s="46" t="s">
        <v>97</v>
      </c>
      <c r="G66" s="46" t="s">
        <v>97</v>
      </c>
      <c r="H66" s="46" t="s">
        <v>97</v>
      </c>
      <c r="I66" s="1" t="s">
        <v>63</v>
      </c>
      <c r="J66" s="1" t="s">
        <v>63</v>
      </c>
      <c r="K66" s="1" t="s">
        <v>63</v>
      </c>
      <c r="L66" s="1" t="s">
        <v>63</v>
      </c>
      <c r="M66" s="1" t="s">
        <v>63</v>
      </c>
      <c r="N66" s="1" t="s">
        <v>63</v>
      </c>
    </row>
    <row r="67" spans="1:14" x14ac:dyDescent="0.25">
      <c r="A67" s="4"/>
      <c r="B67" s="90" t="s">
        <v>77</v>
      </c>
      <c r="C67" s="91"/>
      <c r="D67" s="90"/>
      <c r="E67" s="90"/>
      <c r="F67" s="90"/>
      <c r="G67" s="90"/>
      <c r="H67" s="90"/>
      <c r="I67" s="90"/>
      <c r="J67" s="90"/>
      <c r="K67" s="90"/>
      <c r="L67" s="90"/>
      <c r="M67" s="90"/>
      <c r="N67" s="90"/>
    </row>
    <row r="68" spans="1:14" ht="13.5" x14ac:dyDescent="0.25">
      <c r="A68" s="4"/>
      <c r="B68" s="124" t="s">
        <v>78</v>
      </c>
      <c r="C68" s="124"/>
      <c r="D68" s="124"/>
      <c r="E68" s="124"/>
      <c r="F68" s="124"/>
      <c r="G68" s="124"/>
      <c r="H68" s="124"/>
      <c r="I68" s="124"/>
      <c r="J68" s="124"/>
      <c r="K68" s="124"/>
      <c r="L68" s="124"/>
      <c r="M68" s="124"/>
      <c r="N68" s="124"/>
    </row>
    <row r="69" spans="1:14" x14ac:dyDescent="0.25">
      <c r="A69" s="4"/>
      <c r="B69" s="90" t="s">
        <v>29</v>
      </c>
      <c r="C69" s="90"/>
      <c r="D69" s="90"/>
      <c r="E69" s="90"/>
      <c r="F69" s="90"/>
      <c r="G69" s="90"/>
      <c r="H69" s="90"/>
      <c r="I69" s="90"/>
      <c r="J69" s="90"/>
      <c r="K69" s="90"/>
      <c r="L69" s="90"/>
      <c r="M69" s="90"/>
      <c r="N69" s="90"/>
    </row>
    <row r="70" spans="1:14" s="3" customFormat="1" x14ac:dyDescent="0.25">
      <c r="B70" s="90" t="s">
        <v>30</v>
      </c>
      <c r="C70" s="90"/>
      <c r="D70" s="90"/>
      <c r="E70" s="90"/>
      <c r="F70" s="90"/>
      <c r="G70" s="90"/>
      <c r="H70" s="90"/>
      <c r="I70" s="90"/>
      <c r="J70" s="90"/>
      <c r="K70" s="90"/>
      <c r="L70" s="90"/>
      <c r="M70" s="90"/>
      <c r="N70" s="90"/>
    </row>
    <row r="71" spans="1:14" s="3" customFormat="1" x14ac:dyDescent="0.25">
      <c r="B71" s="93"/>
      <c r="C71" s="94"/>
      <c r="D71" s="94"/>
      <c r="E71" s="94"/>
      <c r="F71" s="94"/>
      <c r="G71" s="94"/>
      <c r="H71" s="94"/>
      <c r="I71" s="94"/>
      <c r="J71" s="94"/>
      <c r="K71" s="94"/>
      <c r="L71" s="94"/>
      <c r="M71" s="94"/>
      <c r="N71" s="95"/>
    </row>
    <row r="72" spans="1:14" x14ac:dyDescent="0.25">
      <c r="A72" s="4"/>
      <c r="B72" s="90" t="s">
        <v>81</v>
      </c>
      <c r="C72" s="90"/>
      <c r="D72" s="90"/>
      <c r="E72" s="90"/>
      <c r="F72" s="90"/>
      <c r="G72" s="90"/>
      <c r="H72" s="90"/>
      <c r="I72" s="90"/>
      <c r="J72" s="90"/>
      <c r="K72" s="90"/>
      <c r="L72" s="90"/>
      <c r="M72" s="90"/>
      <c r="N72" s="90"/>
    </row>
    <row r="73" spans="1:14" x14ac:dyDescent="0.25">
      <c r="A73" s="4"/>
      <c r="B73" s="90" t="s">
        <v>82</v>
      </c>
      <c r="C73" s="90"/>
      <c r="D73" s="90"/>
      <c r="E73" s="90"/>
      <c r="F73" s="90"/>
      <c r="G73" s="90"/>
      <c r="H73" s="90"/>
      <c r="I73" s="90"/>
      <c r="J73" s="90"/>
      <c r="K73" s="90"/>
      <c r="L73" s="90"/>
      <c r="M73" s="90"/>
      <c r="N73" s="90"/>
    </row>
    <row r="74" spans="1:14" x14ac:dyDescent="0.25">
      <c r="A74" s="4"/>
      <c r="B74" s="47"/>
      <c r="C74" s="47"/>
      <c r="D74" s="47"/>
      <c r="E74" s="47"/>
      <c r="F74" s="47"/>
      <c r="G74" s="14"/>
      <c r="H74" s="14"/>
      <c r="I74" s="14"/>
      <c r="J74" s="14"/>
      <c r="K74" s="14"/>
      <c r="L74" s="14"/>
      <c r="M74" s="14"/>
      <c r="N74" s="14"/>
    </row>
    <row r="75" spans="1:14" ht="24.75" customHeight="1" x14ac:dyDescent="0.25">
      <c r="A75" s="8">
        <v>13</v>
      </c>
      <c r="B75" s="104" t="s">
        <v>31</v>
      </c>
      <c r="C75" s="105"/>
      <c r="D75" s="105"/>
      <c r="E75" s="105"/>
      <c r="F75" s="105"/>
      <c r="G75" s="106"/>
      <c r="H75" s="10"/>
      <c r="I75" s="10"/>
      <c r="J75" s="10"/>
      <c r="K75" s="10"/>
      <c r="L75" s="10"/>
      <c r="M75" s="10"/>
      <c r="N75" s="10"/>
    </row>
    <row r="76" spans="1:14" x14ac:dyDescent="0.25">
      <c r="A76" s="8"/>
      <c r="C76" s="16"/>
      <c r="D76" s="16"/>
      <c r="E76" s="16"/>
      <c r="F76" s="16"/>
      <c r="G76" s="16"/>
      <c r="H76" s="16"/>
      <c r="I76" s="16"/>
      <c r="J76" s="16"/>
      <c r="K76" s="16"/>
      <c r="L76" s="16"/>
      <c r="M76" s="16"/>
      <c r="N76" s="16"/>
    </row>
    <row r="77" spans="1:14" ht="76.5" x14ac:dyDescent="0.25">
      <c r="A77" s="4"/>
      <c r="B77" s="48" t="s">
        <v>32</v>
      </c>
      <c r="C77" s="20" t="s">
        <v>33</v>
      </c>
      <c r="D77" s="20" t="s">
        <v>47</v>
      </c>
      <c r="E77" s="20" t="s">
        <v>66</v>
      </c>
      <c r="F77" s="20" t="s">
        <v>64</v>
      </c>
      <c r="G77" s="20" t="s">
        <v>65</v>
      </c>
      <c r="H77" s="9"/>
      <c r="I77" s="9"/>
      <c r="J77" s="9"/>
      <c r="K77" s="9"/>
      <c r="L77" s="14"/>
      <c r="M77" s="14"/>
      <c r="N77" s="14"/>
    </row>
    <row r="78" spans="1:14" ht="13.5" customHeight="1" x14ac:dyDescent="0.25">
      <c r="A78" s="4"/>
      <c r="B78" s="117" t="s">
        <v>34</v>
      </c>
      <c r="C78" s="5" t="s">
        <v>83</v>
      </c>
      <c r="D78" s="1">
        <v>10.31</v>
      </c>
      <c r="E78" s="1">
        <v>2.31</v>
      </c>
      <c r="F78" s="1">
        <v>2.6909999999999998</v>
      </c>
      <c r="G78" s="1">
        <v>8.0690000000000008</v>
      </c>
      <c r="L78" s="49"/>
      <c r="M78" s="49"/>
      <c r="N78" s="49"/>
    </row>
    <row r="79" spans="1:14" x14ac:dyDescent="0.25">
      <c r="A79" s="4"/>
      <c r="B79" s="117"/>
      <c r="C79" s="5" t="s">
        <v>35</v>
      </c>
      <c r="D79" s="50"/>
      <c r="E79" s="1"/>
      <c r="F79" s="1"/>
      <c r="G79" s="1"/>
      <c r="L79" s="49"/>
      <c r="M79" s="49"/>
      <c r="N79" s="49"/>
    </row>
    <row r="80" spans="1:14" x14ac:dyDescent="0.25">
      <c r="A80" s="4"/>
      <c r="B80" s="117"/>
      <c r="C80" s="51" t="s">
        <v>84</v>
      </c>
      <c r="D80" s="50">
        <v>8.33</v>
      </c>
      <c r="E80" s="1">
        <v>10.65</v>
      </c>
      <c r="F80" s="1">
        <v>10.85</v>
      </c>
      <c r="G80" s="1">
        <v>8.3800000000000008</v>
      </c>
      <c r="L80" s="49"/>
      <c r="M80" s="49"/>
      <c r="N80" s="49"/>
    </row>
    <row r="81" spans="1:14" x14ac:dyDescent="0.25">
      <c r="A81" s="4"/>
      <c r="B81" s="117"/>
      <c r="C81" s="51" t="s">
        <v>85</v>
      </c>
      <c r="D81" s="50">
        <v>5.05</v>
      </c>
      <c r="E81" s="1">
        <v>7.86</v>
      </c>
      <c r="F81" s="1">
        <v>4.21</v>
      </c>
      <c r="G81" s="1">
        <v>4.5599999999999996</v>
      </c>
      <c r="L81" s="49"/>
      <c r="M81" s="49"/>
      <c r="N81" s="49"/>
    </row>
    <row r="82" spans="1:14" x14ac:dyDescent="0.25">
      <c r="A82" s="4"/>
      <c r="B82" s="117"/>
      <c r="C82" s="51" t="s">
        <v>86</v>
      </c>
      <c r="D82" s="50">
        <v>5.85</v>
      </c>
      <c r="E82" s="1">
        <v>4.5599999999999996</v>
      </c>
      <c r="F82" s="1">
        <v>4.4000000000000004</v>
      </c>
      <c r="G82" s="1">
        <v>5.93</v>
      </c>
      <c r="L82" s="49"/>
      <c r="M82" s="49"/>
      <c r="N82" s="49"/>
    </row>
    <row r="83" spans="1:14" x14ac:dyDescent="0.25">
      <c r="A83" s="4"/>
      <c r="B83" s="117"/>
      <c r="C83" s="11" t="s">
        <v>87</v>
      </c>
      <c r="D83" s="52">
        <v>6.65</v>
      </c>
      <c r="E83" s="1">
        <v>10.1</v>
      </c>
      <c r="F83" s="1">
        <v>13.22</v>
      </c>
      <c r="G83" s="1">
        <v>14.99</v>
      </c>
      <c r="L83" s="49"/>
      <c r="M83" s="49"/>
      <c r="N83" s="49"/>
    </row>
    <row r="84" spans="1:14" x14ac:dyDescent="0.25">
      <c r="A84" s="4"/>
      <c r="B84" s="117"/>
      <c r="C84" s="11" t="s">
        <v>88</v>
      </c>
      <c r="D84" s="52">
        <v>2.91</v>
      </c>
      <c r="E84" s="1">
        <v>5.44</v>
      </c>
      <c r="F84" s="1">
        <v>2.44</v>
      </c>
      <c r="G84" s="1">
        <v>5.8</v>
      </c>
      <c r="L84" s="49"/>
      <c r="M84" s="49"/>
      <c r="N84" s="49"/>
    </row>
    <row r="85" spans="1:14" x14ac:dyDescent="0.25">
      <c r="A85" s="4"/>
      <c r="B85" s="117"/>
      <c r="C85" s="5" t="s">
        <v>36</v>
      </c>
      <c r="D85" s="53">
        <f>+AVERAGE(D80:D84)</f>
        <v>5.7579999999999991</v>
      </c>
      <c r="E85" s="53">
        <f>+AVERAGE(E80:E84)</f>
        <v>7.7219999999999995</v>
      </c>
      <c r="F85" s="71">
        <f>+AVERAGE(F80:F84)</f>
        <v>7.0239999999999991</v>
      </c>
      <c r="G85" s="71">
        <f>+AVERAGE(G80:G84)</f>
        <v>7.9319999999999995</v>
      </c>
      <c r="L85" s="49"/>
      <c r="M85" s="49"/>
      <c r="N85" s="49"/>
    </row>
    <row r="86" spans="1:14" x14ac:dyDescent="0.25">
      <c r="A86" s="4"/>
      <c r="B86" s="117" t="s">
        <v>37</v>
      </c>
      <c r="C86" s="5" t="s">
        <v>83</v>
      </c>
      <c r="D86" s="50">
        <v>6.88</v>
      </c>
      <c r="E86" s="1">
        <v>29.61038961038961</v>
      </c>
      <c r="F86" s="1">
        <f>+I64/F78</f>
        <v>18.580453363062059</v>
      </c>
      <c r="G86" s="1">
        <f>149.95/G78</f>
        <v>18.583467592018835</v>
      </c>
      <c r="L86" s="49"/>
      <c r="M86" s="49"/>
      <c r="N86" s="49"/>
    </row>
    <row r="87" spans="1:14" x14ac:dyDescent="0.25">
      <c r="A87" s="4"/>
      <c r="B87" s="117"/>
      <c r="C87" s="5" t="s">
        <v>35</v>
      </c>
      <c r="D87" s="50"/>
      <c r="E87" s="1"/>
      <c r="F87" s="1"/>
      <c r="G87" s="1"/>
      <c r="L87" s="49"/>
      <c r="M87" s="49"/>
      <c r="N87" s="49"/>
    </row>
    <row r="88" spans="1:14" x14ac:dyDescent="0.25">
      <c r="A88" s="4"/>
      <c r="B88" s="117"/>
      <c r="C88" s="51" t="s">
        <v>84</v>
      </c>
      <c r="D88" s="50">
        <v>10.86</v>
      </c>
      <c r="E88" s="1">
        <v>10.704225352112676</v>
      </c>
      <c r="F88" s="1">
        <f>144.35/F80</f>
        <v>13.304147465437788</v>
      </c>
      <c r="G88" s="1">
        <f>42.1/G80</f>
        <v>5.0238663484486867</v>
      </c>
      <c r="L88" s="49"/>
      <c r="M88" s="49"/>
      <c r="N88" s="49"/>
    </row>
    <row r="89" spans="1:14" x14ac:dyDescent="0.25">
      <c r="A89" s="4"/>
      <c r="B89" s="117"/>
      <c r="C89" s="51" t="s">
        <v>85</v>
      </c>
      <c r="D89" s="50">
        <v>15.59</v>
      </c>
      <c r="E89" s="1">
        <v>9.7837150127226469</v>
      </c>
      <c r="F89" s="1">
        <f>111.55/F81</f>
        <v>26.49643705463183</v>
      </c>
      <c r="G89" s="1">
        <v>18.837719298245617</v>
      </c>
      <c r="L89" s="49"/>
      <c r="M89" s="49"/>
      <c r="N89" s="49"/>
    </row>
    <row r="90" spans="1:14" x14ac:dyDescent="0.25">
      <c r="A90" s="4"/>
      <c r="B90" s="117"/>
      <c r="C90" s="51" t="s">
        <v>86</v>
      </c>
      <c r="D90" s="50">
        <v>13.79</v>
      </c>
      <c r="E90" s="1">
        <v>17.87280701754386</v>
      </c>
      <c r="F90" s="1">
        <f>61.55/F82</f>
        <v>13.988636363636362</v>
      </c>
      <c r="G90" s="1">
        <f>55.56/G82</f>
        <v>9.3693086003372681</v>
      </c>
      <c r="L90" s="49"/>
      <c r="M90" s="49"/>
      <c r="N90" s="49"/>
    </row>
    <row r="91" spans="1:14" x14ac:dyDescent="0.25">
      <c r="A91" s="4"/>
      <c r="B91" s="117"/>
      <c r="C91" s="11" t="s">
        <v>87</v>
      </c>
      <c r="D91" s="50">
        <v>29.72</v>
      </c>
      <c r="E91" s="1">
        <v>14.881188118811883</v>
      </c>
      <c r="F91" s="1">
        <f>218.2/F83</f>
        <v>16.505295007564296</v>
      </c>
      <c r="G91" s="1">
        <f>256.85/G83</f>
        <v>17.134756504336224</v>
      </c>
      <c r="L91" s="49"/>
      <c r="M91" s="49"/>
      <c r="N91" s="49"/>
    </row>
    <row r="92" spans="1:14" x14ac:dyDescent="0.25">
      <c r="A92" s="4"/>
      <c r="B92" s="117"/>
      <c r="C92" s="11" t="s">
        <v>88</v>
      </c>
      <c r="D92" s="50">
        <v>7.71</v>
      </c>
      <c r="E92" s="1">
        <f>24.35/E84</f>
        <v>4.4761029411764701</v>
      </c>
      <c r="F92" s="1">
        <f>38.81/F84</f>
        <v>15.905737704918034</v>
      </c>
      <c r="G92" s="1">
        <f>41.02/G84</f>
        <v>7.0724137931034488</v>
      </c>
      <c r="L92" s="49"/>
      <c r="M92" s="49"/>
      <c r="N92" s="49"/>
    </row>
    <row r="93" spans="1:14" x14ac:dyDescent="0.25">
      <c r="A93" s="4"/>
      <c r="B93" s="117"/>
      <c r="C93" s="5" t="s">
        <v>36</v>
      </c>
      <c r="D93" s="53">
        <f>+AVERAGE(D88:D92)</f>
        <v>15.533999999999997</v>
      </c>
      <c r="E93" s="53">
        <f>+AVERAGE(E88:E92)</f>
        <v>11.543607688473509</v>
      </c>
      <c r="F93" s="71">
        <f>+AVERAGE(F88:F92)</f>
        <v>17.240050719237665</v>
      </c>
      <c r="G93" s="71">
        <f>+AVERAGE(G88:G92)</f>
        <v>11.487612908894249</v>
      </c>
      <c r="J93" s="54"/>
      <c r="L93" s="49"/>
      <c r="M93" s="49"/>
      <c r="N93" s="49"/>
    </row>
    <row r="94" spans="1:14" x14ac:dyDescent="0.25">
      <c r="A94" s="4"/>
      <c r="B94" s="117" t="s">
        <v>43</v>
      </c>
      <c r="C94" s="5" t="s">
        <v>83</v>
      </c>
      <c r="D94" s="55">
        <v>1.0714999999999999</v>
      </c>
      <c r="E94" s="55">
        <v>0.1198</v>
      </c>
      <c r="F94" s="70">
        <f>71.66/749.76</f>
        <v>9.557725138711054E-2</v>
      </c>
      <c r="G94" s="55">
        <f>333.81/3681.24</f>
        <v>9.0678684356358188E-2</v>
      </c>
      <c r="L94" s="49"/>
      <c r="M94" s="49"/>
      <c r="N94" s="49"/>
    </row>
    <row r="95" spans="1:14" x14ac:dyDescent="0.25">
      <c r="A95" s="4"/>
      <c r="B95" s="117"/>
      <c r="C95" s="5" t="s">
        <v>35</v>
      </c>
      <c r="D95" s="11"/>
      <c r="E95" s="1"/>
      <c r="F95" s="1"/>
      <c r="G95" s="1"/>
      <c r="L95" s="49"/>
      <c r="M95" s="49"/>
      <c r="N95" s="49"/>
    </row>
    <row r="96" spans="1:14" x14ac:dyDescent="0.25">
      <c r="A96" s="4"/>
      <c r="B96" s="117"/>
      <c r="C96" s="51" t="s">
        <v>84</v>
      </c>
      <c r="D96" s="56">
        <v>0.22189999999999999</v>
      </c>
      <c r="E96" s="55">
        <v>0.30009999999999998</v>
      </c>
      <c r="F96" s="70">
        <f>379.26/2038.09</f>
        <v>0.18608599227708295</v>
      </c>
      <c r="G96" s="55">
        <f>585.94/2624.03</f>
        <v>0.22329775193118981</v>
      </c>
      <c r="L96" s="49"/>
      <c r="M96" s="49"/>
      <c r="N96" s="49"/>
    </row>
    <row r="97" spans="1:14" x14ac:dyDescent="0.25">
      <c r="A97" s="4"/>
      <c r="B97" s="117"/>
      <c r="C97" s="51" t="s">
        <v>85</v>
      </c>
      <c r="D97" s="56">
        <v>8.6699999999999999E-2</v>
      </c>
      <c r="E97" s="55">
        <v>0.1067</v>
      </c>
      <c r="F97" s="70">
        <f>228.3/4519.91</f>
        <v>5.0509855284729122E-2</v>
      </c>
      <c r="G97" s="55">
        <f>246.92/5463.55</f>
        <v>4.5194058807917922E-2</v>
      </c>
      <c r="L97" s="49"/>
      <c r="M97" s="49"/>
      <c r="N97" s="49"/>
    </row>
    <row r="98" spans="1:14" x14ac:dyDescent="0.25">
      <c r="A98" s="4"/>
      <c r="B98" s="117"/>
      <c r="C98" s="51" t="s">
        <v>86</v>
      </c>
      <c r="D98" s="56">
        <v>0.1119</v>
      </c>
      <c r="E98" s="55">
        <v>8.0600000000000005E-2</v>
      </c>
      <c r="F98" s="70">
        <f>1302.35/18015.38</f>
        <v>7.2291009126646225E-2</v>
      </c>
      <c r="G98" s="55">
        <f>1816.38/19831.75</f>
        <v>9.1589496640488113E-2</v>
      </c>
      <c r="L98" s="49"/>
      <c r="M98" s="49"/>
      <c r="N98" s="49"/>
    </row>
    <row r="99" spans="1:14" x14ac:dyDescent="0.25">
      <c r="A99" s="4"/>
      <c r="B99" s="117"/>
      <c r="C99" s="11" t="s">
        <v>87</v>
      </c>
      <c r="D99" s="56">
        <v>0.13270000000000001</v>
      </c>
      <c r="E99" s="55">
        <v>0.16739999999999999</v>
      </c>
      <c r="F99" s="70">
        <f>3264.73/(2447.66+15704.57)</f>
        <v>0.17985283350861025</v>
      </c>
      <c r="G99" s="55">
        <f>4063.23/32268.39</f>
        <v>0.12591982432343232</v>
      </c>
      <c r="L99" s="49"/>
      <c r="M99" s="49"/>
      <c r="N99" s="49"/>
    </row>
    <row r="100" spans="1:14" x14ac:dyDescent="0.25">
      <c r="A100" s="4"/>
      <c r="B100" s="117"/>
      <c r="C100" s="11" t="s">
        <v>88</v>
      </c>
      <c r="D100" s="56">
        <v>0.16370000000000001</v>
      </c>
      <c r="E100" s="62">
        <v>0.24249883104394393</v>
      </c>
      <c r="F100" s="70">
        <f>121.57/(497.75+751.9)</f>
        <v>9.7283239307005956E-2</v>
      </c>
      <c r="G100" s="55">
        <f>288.85/(1041.12+497.75)</f>
        <v>0.1877026649424578</v>
      </c>
      <c r="L100" s="49"/>
      <c r="M100" s="49"/>
      <c r="N100" s="49"/>
    </row>
    <row r="101" spans="1:14" x14ac:dyDescent="0.25">
      <c r="A101" s="4"/>
      <c r="B101" s="117"/>
      <c r="C101" s="5" t="s">
        <v>36</v>
      </c>
      <c r="D101" s="61">
        <f>+AVERAGE(D96:D100)</f>
        <v>0.14338000000000001</v>
      </c>
      <c r="E101" s="61">
        <f>+AVERAGE(E96:E100)</f>
        <v>0.17945976620878881</v>
      </c>
      <c r="F101" s="72">
        <f>+AVERAGE(F96:F100)</f>
        <v>0.11720458590081491</v>
      </c>
      <c r="G101" s="72">
        <f>+AVERAGE(G96:G100)</f>
        <v>0.13474075932909718</v>
      </c>
      <c r="L101" s="49"/>
      <c r="M101" s="49"/>
      <c r="N101" s="49"/>
    </row>
    <row r="102" spans="1:14" x14ac:dyDescent="0.25">
      <c r="A102" s="4"/>
      <c r="B102" s="92" t="s">
        <v>38</v>
      </c>
      <c r="C102" s="5" t="s">
        <v>83</v>
      </c>
      <c r="D102" s="50">
        <v>9.6199999999999992</v>
      </c>
      <c r="E102" s="1">
        <v>25.46</v>
      </c>
      <c r="F102" s="1">
        <f>749.76/26.63</f>
        <v>28.154712730003755</v>
      </c>
      <c r="G102" s="1">
        <f>3681.24/122.51</f>
        <v>30.04848583789078</v>
      </c>
      <c r="K102" s="57"/>
      <c r="L102" s="49"/>
      <c r="M102" s="49"/>
      <c r="N102" s="49"/>
    </row>
    <row r="103" spans="1:14" x14ac:dyDescent="0.25">
      <c r="A103" s="4"/>
      <c r="B103" s="92"/>
      <c r="C103" s="5" t="s">
        <v>35</v>
      </c>
      <c r="D103" s="50"/>
      <c r="E103" s="1"/>
      <c r="F103" s="1"/>
      <c r="G103" s="1"/>
      <c r="K103" s="22"/>
      <c r="L103" s="49"/>
      <c r="M103" s="49"/>
      <c r="N103" s="49"/>
    </row>
    <row r="104" spans="1:14" x14ac:dyDescent="0.25">
      <c r="A104" s="4"/>
      <c r="B104" s="92"/>
      <c r="C104" s="51" t="s">
        <v>84</v>
      </c>
      <c r="D104" s="50">
        <v>37.54</v>
      </c>
      <c r="E104" s="1">
        <v>47.48</v>
      </c>
      <c r="F104" s="1">
        <f>2038.09/34.94</f>
        <v>58.331139095592448</v>
      </c>
      <c r="G104" s="1">
        <f>2624.03/69.88</f>
        <v>37.550515168860912</v>
      </c>
      <c r="J104" s="22"/>
      <c r="K104" s="22"/>
      <c r="L104" s="49"/>
      <c r="M104" s="49"/>
      <c r="N104" s="49"/>
    </row>
    <row r="105" spans="1:14" x14ac:dyDescent="0.25">
      <c r="A105" s="4"/>
      <c r="B105" s="92"/>
      <c r="C105" s="51" t="s">
        <v>85</v>
      </c>
      <c r="D105" s="50">
        <v>69.099999999999994</v>
      </c>
      <c r="E105" s="1">
        <v>152.38999999999999</v>
      </c>
      <c r="F105" s="1">
        <f>4519.91/54.123</f>
        <v>83.511815679101304</v>
      </c>
      <c r="G105" s="1">
        <f>5463.55/54.172</f>
        <v>100.85560806320609</v>
      </c>
      <c r="J105" s="22"/>
      <c r="K105" s="22"/>
      <c r="L105" s="49"/>
      <c r="M105" s="49"/>
      <c r="N105" s="49"/>
    </row>
    <row r="106" spans="1:14" x14ac:dyDescent="0.25">
      <c r="A106" s="4"/>
      <c r="B106" s="92"/>
      <c r="C106" s="51" t="s">
        <v>86</v>
      </c>
      <c r="D106" s="50">
        <v>52.23</v>
      </c>
      <c r="E106" s="1">
        <v>56.42</v>
      </c>
      <c r="F106" s="1">
        <f>18015.38/295.972</f>
        <v>60.868528104009847</v>
      </c>
      <c r="G106" s="1">
        <f>19831.75/295.972</f>
        <v>67.005493762923521</v>
      </c>
      <c r="I106" s="54"/>
      <c r="J106" s="22"/>
      <c r="K106" s="22"/>
      <c r="L106" s="49"/>
      <c r="M106" s="49"/>
      <c r="N106" s="49"/>
    </row>
    <row r="107" spans="1:14" x14ac:dyDescent="0.25">
      <c r="A107" s="4"/>
      <c r="B107" s="92"/>
      <c r="C107" s="11" t="s">
        <v>87</v>
      </c>
      <c r="D107" s="50">
        <v>50.64</v>
      </c>
      <c r="E107" s="1">
        <v>60.81</v>
      </c>
      <c r="F107" s="1">
        <f>+(2447.66+15704.57)/244.766</f>
        <v>74.161566557446704</v>
      </c>
      <c r="G107" s="1">
        <f>32268.39/283.228</f>
        <v>113.93079074102842</v>
      </c>
      <c r="I107" s="54"/>
      <c r="J107" s="22"/>
      <c r="K107" s="22"/>
      <c r="L107" s="49"/>
      <c r="M107" s="49"/>
      <c r="N107" s="49"/>
    </row>
    <row r="108" spans="1:14" x14ac:dyDescent="0.25">
      <c r="A108" s="4"/>
      <c r="B108" s="92"/>
      <c r="C108" s="11" t="s">
        <v>88</v>
      </c>
      <c r="D108" s="50">
        <v>17.649999999999999</v>
      </c>
      <c r="E108" s="1">
        <v>22.669799999999999</v>
      </c>
      <c r="F108" s="1">
        <f>+(497.75+751.9)/49.775</f>
        <v>25.105976896032146</v>
      </c>
      <c r="G108" s="1">
        <f>(1041.12+497.75)/49.775</f>
        <v>30.916524359618283</v>
      </c>
      <c r="I108" s="54"/>
      <c r="J108" s="22"/>
      <c r="K108" s="22"/>
      <c r="L108" s="49"/>
      <c r="M108" s="49"/>
      <c r="N108" s="49"/>
    </row>
    <row r="109" spans="1:14" x14ac:dyDescent="0.25">
      <c r="A109" s="4"/>
      <c r="B109" s="92"/>
      <c r="C109" s="5" t="s">
        <v>36</v>
      </c>
      <c r="D109" s="53">
        <f>+AVERAGE(D104:D108)</f>
        <v>45.432000000000002</v>
      </c>
      <c r="E109" s="53">
        <f>+AVERAGE(E104:E108)</f>
        <v>67.953959999999995</v>
      </c>
      <c r="F109" s="71">
        <f>+AVERAGE(F104:F108)</f>
        <v>60.395805266436483</v>
      </c>
      <c r="G109" s="71">
        <f>+AVERAGE(G104:G108)</f>
        <v>70.051786419127438</v>
      </c>
      <c r="H109" s="49"/>
      <c r="I109" s="54"/>
      <c r="J109" s="49"/>
      <c r="K109" s="49"/>
      <c r="L109" s="49"/>
      <c r="M109" s="49"/>
      <c r="N109" s="49"/>
    </row>
    <row r="110" spans="1:14" ht="30.75" customHeight="1" x14ac:dyDescent="0.25">
      <c r="A110" s="4"/>
      <c r="B110" s="108" t="s">
        <v>89</v>
      </c>
      <c r="C110" s="109"/>
      <c r="D110" s="109"/>
      <c r="E110" s="109"/>
      <c r="F110" s="109"/>
      <c r="G110" s="110"/>
      <c r="H110" s="49"/>
      <c r="I110" s="54"/>
      <c r="J110" s="49"/>
      <c r="K110" s="49"/>
      <c r="L110" s="49"/>
      <c r="M110" s="49"/>
      <c r="N110" s="49"/>
    </row>
    <row r="111" spans="1:14" ht="28.5" customHeight="1" x14ac:dyDescent="0.25">
      <c r="A111" s="4"/>
      <c r="B111" s="111" t="s">
        <v>90</v>
      </c>
      <c r="C111" s="112"/>
      <c r="D111" s="112"/>
      <c r="E111" s="112"/>
      <c r="F111" s="112"/>
      <c r="G111" s="113"/>
      <c r="H111" s="49"/>
      <c r="I111" s="54"/>
      <c r="J111" s="49"/>
      <c r="K111" s="49"/>
      <c r="L111" s="49"/>
      <c r="M111" s="49"/>
      <c r="N111" s="49"/>
    </row>
    <row r="112" spans="1:14" x14ac:dyDescent="0.25">
      <c r="C112" s="107"/>
      <c r="D112" s="107"/>
      <c r="E112" s="107"/>
      <c r="F112" s="107"/>
      <c r="G112" s="107"/>
      <c r="H112" s="49"/>
      <c r="I112" s="54"/>
    </row>
    <row r="113" spans="1:7" x14ac:dyDescent="0.25">
      <c r="A113" s="8">
        <v>14</v>
      </c>
      <c r="B113" s="58" t="s">
        <v>39</v>
      </c>
      <c r="C113" s="101" t="s">
        <v>8</v>
      </c>
      <c r="D113" s="102"/>
      <c r="E113" s="102"/>
      <c r="F113" s="102"/>
      <c r="G113" s="103"/>
    </row>
    <row r="114" spans="1:7" x14ac:dyDescent="0.25">
      <c r="A114" s="24"/>
      <c r="C114" s="59"/>
      <c r="D114" s="59" t="s">
        <v>40</v>
      </c>
      <c r="E114" s="59"/>
      <c r="F114" s="59"/>
      <c r="G114" s="59"/>
    </row>
    <row r="115" spans="1:7" ht="13.5" customHeight="1" x14ac:dyDescent="0.25">
      <c r="B115" s="114" t="s">
        <v>91</v>
      </c>
      <c r="C115" s="114"/>
      <c r="D115" s="114"/>
      <c r="E115" s="114"/>
      <c r="F115" s="114"/>
      <c r="G115" s="114"/>
    </row>
  </sheetData>
  <mergeCells count="59">
    <mergeCell ref="C20:E20"/>
    <mergeCell ref="A1:B1"/>
    <mergeCell ref="C5:E5"/>
    <mergeCell ref="B6:D6"/>
    <mergeCell ref="C10:E10"/>
    <mergeCell ref="B13:C13"/>
    <mergeCell ref="B17:E17"/>
    <mergeCell ref="C18:E18"/>
    <mergeCell ref="C19:E19"/>
    <mergeCell ref="B14:C14"/>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B115:G115"/>
    <mergeCell ref="D46:E46"/>
    <mergeCell ref="D47:E47"/>
    <mergeCell ref="B94:B101"/>
    <mergeCell ref="B78:B85"/>
    <mergeCell ref="B86:B93"/>
    <mergeCell ref="B69:N69"/>
    <mergeCell ref="B54:E54"/>
    <mergeCell ref="C56:E56"/>
    <mergeCell ref="B62:B63"/>
    <mergeCell ref="C62:C63"/>
    <mergeCell ref="D62:D63"/>
    <mergeCell ref="B68:N68"/>
    <mergeCell ref="C53:E53"/>
    <mergeCell ref="B49:E49"/>
    <mergeCell ref="C113:G113"/>
    <mergeCell ref="B70:N70"/>
    <mergeCell ref="B72:N72"/>
    <mergeCell ref="B73:N73"/>
    <mergeCell ref="B75:G75"/>
    <mergeCell ref="C112:G112"/>
    <mergeCell ref="B110:G110"/>
    <mergeCell ref="B111:G111"/>
    <mergeCell ref="I62:K62"/>
    <mergeCell ref="L62:N62"/>
    <mergeCell ref="B67:N67"/>
    <mergeCell ref="B102:B109"/>
    <mergeCell ref="B71:N71"/>
    <mergeCell ref="E62:E63"/>
    <mergeCell ref="F62:H62"/>
    <mergeCell ref="C50:E51"/>
    <mergeCell ref="C52:E52"/>
    <mergeCell ref="A50:A51"/>
    <mergeCell ref="B50:B51"/>
  </mergeCells>
  <printOptions horizontalCentered="1" verticalCentered="1"/>
  <pageMargins left="0.23622047244094491" right="0.23622047244094491" top="0.19685039370078741" bottom="0.19685039370078741" header="0.31496062992125984" footer="0.31496062992125984"/>
  <pageSetup paperSize="9" scale="58"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Transvoy Logistics India Ltd.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2022-12-31T10:32:07Z</cp:lastPrinted>
  <dcterms:created xsi:type="dcterms:W3CDTF">2018-10-13T12:55:33Z</dcterms:created>
  <dcterms:modified xsi:type="dcterms:W3CDTF">2025-07-07T11:55:02Z</dcterms:modified>
</cp:coreProperties>
</file>