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2. Pratham EPC Projects Limited\2025-26\"/>
    </mc:Choice>
  </mc:AlternateContent>
  <xr:revisionPtr revIDLastSave="0" documentId="13_ncr:1_{A136C4C8-33E1-4CFA-9024-A43D40516887}" xr6:coauthVersionLast="47" xr6:coauthVersionMax="47" xr10:uidLastSave="{00000000-0000-0000-0000-000000000000}"/>
  <bookViews>
    <workbookView xWindow="-120" yWindow="-120" windowWidth="20730" windowHeight="11160" xr2:uid="{00000000-000D-0000-FFFF-FFFF00000000}"/>
  </bookViews>
  <sheets>
    <sheet name="Pratham"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5" i="1" l="1"/>
  <c r="G94" i="1"/>
  <c r="G91" i="1"/>
  <c r="G90" i="1"/>
  <c r="G84" i="1"/>
  <c r="F92" i="1"/>
  <c r="F88" i="1"/>
  <c r="F84" i="1"/>
  <c r="E83" i="1"/>
  <c r="F83" i="1"/>
  <c r="F94" i="1"/>
  <c r="F95" i="1" s="1"/>
  <c r="F91" i="1"/>
  <c r="F90" i="1"/>
  <c r="F86" i="1"/>
  <c r="F87" i="1" s="1"/>
  <c r="E86" i="1" l="1"/>
  <c r="E94" i="1" l="1"/>
  <c r="E95" i="1" s="1"/>
  <c r="E90" i="1"/>
  <c r="E91" i="1" s="1"/>
  <c r="E87" i="1"/>
  <c r="E92" i="1"/>
  <c r="E88" i="1"/>
  <c r="E84" i="1"/>
  <c r="C18" i="1"/>
  <c r="D95" i="1" l="1"/>
  <c r="D91" i="1"/>
  <c r="D87" i="1"/>
  <c r="D83" i="1"/>
</calcChain>
</file>

<file path=xl/sharedStrings.xml><?xml version="1.0" encoding="utf-8"?>
<sst xmlns="http://schemas.openxmlformats.org/spreadsheetml/2006/main" count="135" uniqueCount="99">
  <si>
    <t>A. For Equity Issues</t>
  </si>
  <si>
    <t>Sr. No.</t>
  </si>
  <si>
    <t>Name of the issue:</t>
  </si>
  <si>
    <t>Type of  issue</t>
  </si>
  <si>
    <t>Grade of issue alongwith name of the rating agency</t>
  </si>
  <si>
    <t>Subscription level (number of times)*</t>
  </si>
  <si>
    <t>(i) allotment in the issue</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</si>
  <si>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</si>
  <si>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</si>
  <si>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</si>
  <si>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</si>
  <si>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</si>
  <si>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</si>
  <si>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</si>
  <si>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</si>
  <si>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</si>
  <si>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</si>
  <si>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</si>
  <si>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</si>
  <si>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</si>
  <si>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</si>
  <si>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</si>
  <si>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</si>
  <si>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</si>
  <si>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</si>
  <si>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</si>
  <si>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</si>
  <si>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</si>
  <si>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</si>
  <si>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</si>
  <si>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</si>
  <si>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</si>
  <si>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</si>
  <si>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</si>
  <si>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</si>
  <si>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</si>
  <si>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</si>
  <si>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</si>
  <si>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</si>
  <si>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</si>
  <si>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</si>
  <si>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</si>
  <si>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</si>
  <si>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</si>
  <si>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</si>
  <si>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</si>
  <si>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</si>
  <si>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</si>
  <si>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</si>
  <si>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</si>
  <si>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</si>
  <si>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</si>
  <si>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</si>
  <si>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</si>
  <si>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</si>
  <si>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</si>
  <si>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</si>
  <si>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</si>
  <si>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r>
      <rPr>
        <b/>
        <i/>
        <sz val="10"/>
        <rFont val="Times New Roman"/>
        <family val="1"/>
      </rPr>
      <t>Note:</t>
    </r>
    <r>
      <rPr>
        <i/>
        <sz val="10"/>
        <rFont val="Times New Roman"/>
        <family val="1"/>
      </rPr>
      <t xml:space="preserve"> 1. Where the 30th day / 90th day / March 31 of a particular year falls on a NSE trading holiday, the immediately previous trading day has been considered.</t>
    </r>
  </si>
  <si>
    <t>2. Where the 30th day / 90th day / March 31 of a particular year falls on the day when there is no trade in equity share of the Company , preceding trading day has been considered and accordingly corresponding data of NSE Sensex and SME IPO is mentioned in the table above. in case there is no trading on previous trading day then day when trading took place is considered.</t>
  </si>
  <si>
    <t>N.A</t>
  </si>
  <si>
    <t>1st FY (March 31, 2024)</t>
  </si>
  <si>
    <t>2nd FY                    (March 31, 2025)</t>
  </si>
  <si>
    <t>3rd FY (March 31, 2026)</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</si>
  <si>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</si>
  <si>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</si>
  <si>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</si>
  <si>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</si>
  <si>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</si>
  <si>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Issue size (Rs. In lakhs)</t>
  </si>
  <si>
    <t xml:space="preserve">(ii) at the end of 1st FY </t>
  </si>
  <si>
    <t xml:space="preserve">(iii) at the end of 2nd FY </t>
  </si>
  <si>
    <t xml:space="preserve">(iv) at the end of 3rd FY </t>
  </si>
  <si>
    <t>(ii) Actual implementation</t>
  </si>
  <si>
    <t>At the end of 3rd FY 2025-26</t>
  </si>
  <si>
    <t>Index (of the Designated Stock Exchange): NSE Nifty</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</si>
  <si>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</si>
  <si>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 NSE does not have any sectorial index for Infra Industry, hence data for Nifty SME Emerge Data has been provided here.</t>
  </si>
  <si>
    <t>Pratham EPC Projects Limited</t>
  </si>
  <si>
    <t>Issuer: Pratham EPC Projects Limited</t>
  </si>
  <si>
    <t>₹ 3600 Lakhs</t>
  </si>
  <si>
    <t>Since the company's share were listed on March 18, 2024 we are considering March 31, 2024 as the 1st Financial Year.</t>
  </si>
  <si>
    <t>At close of listing day (March 18, 2024)</t>
  </si>
  <si>
    <t>Note: Since the company's share were listed on March 18, 2024, we are considering March 31, 2024 as the 1st Financial Year.</t>
  </si>
  <si>
    <t>Rs. 75/-</t>
  </si>
  <si>
    <t>Likhitha Infrastructure Limited</t>
  </si>
  <si>
    <t>NIL</t>
  </si>
  <si>
    <t>At close of 30th calendar day from listing day* (April 16, 2024)</t>
  </si>
  <si>
    <t>At close of 90th calendar day from listing day (June 14, 2024)</t>
  </si>
  <si>
    <t>(i) as disclosed in the offer document: SCHEDULE OF IMPLEMENTATION AND DEPLOYMENT OF FUNDS</t>
  </si>
  <si>
    <t>NA</t>
  </si>
  <si>
    <t>*Source:  Prospectus dated March 13, 2024 and based on restated summary statement FY 2022-23 and for peer group data from Annual Report of FY 2022-23 and prospectus is taken.                                                                                                                                                                                                                                                                                                                                     #Source: Results for the FY 2024-25 will be updated on completion of FY 2024-25.</t>
  </si>
  <si>
    <t>Estimated Utilization of Net Proceeds (₹ in Lakhs) (Upto Financial year 2023-24)
1) Purchase of Machinery of Rs. 883.80 lakhs
2) To Meet Working Capital Requirement of Rs. 700.00 lakhs
3) General Corporate Purpose of Rs. 882.2 Lakhs.
4) Issue Expenses of Rs. 319.00 Lakhs.
Estimated Utilization of Net Proceeds (₹ in Lakhs) (Upto Financial year 2024-25)
1) Purchase of Machinery of Rs. 883.80 lakhs
2) To Meet Working Capital Requirement of Rs. 1515.00 lakhs
3) General Corporate Purpose of Rs. 882.2 Lakhs.</t>
  </si>
  <si>
    <r>
      <rPr>
        <i/>
        <sz val="10"/>
        <rFont val="Times New Roman"/>
        <family val="1"/>
      </rPr>
      <t>Source: Statement of Deviation / Variation in Utilization of the Public Issue Proceeds for the Half Year ended on September 30, 2025 dated November 14, 2025.</t>
    </r>
    <r>
      <rPr>
        <i/>
        <sz val="10"/>
        <color theme="1"/>
        <rFont val="Times New Roman"/>
        <family val="1"/>
      </rPr>
      <t xml:space="preserve"> </t>
    </r>
  </si>
  <si>
    <t xml:space="preserve">
1) Purchase of Machinery of Rs. 660.08  lakhs
2) To Meet Working Capital Requirement of Rs. 1515.00lakhs
3) General Corporate Purpose of Rs. 882.2 Lakhs.
4) Issue Expenses of Rs. 319.00 Lakhs.</t>
  </si>
  <si>
    <t xml:space="preserve">Not Available
</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</si>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</sst>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10"/>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3">
    <xf numFmtId="0" fontId="0" fillId="0" borderId="0"/>
    <xf numFmtId="164" fontId="15" fillId="0" borderId="0" applyFont="0" applyFill="0" applyBorder="0" applyAlignment="0" applyProtection="0"/>
    <xf numFmtId="9" fontId="15" fillId="0" borderId="0" applyFont="0" applyFill="0" applyBorder="0" applyAlignment="0" applyProtection="0"/>
  </cellStyleXfs>
  <cellXfs count="158">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4" fontId="5" fillId="0" borderId="1" xfId="0" applyNumberFormat="1" applyFont="1" applyBorder="1" applyAlignment="1">
      <alignment vertical="center" wrapText="1"/>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10" fontId="2" fillId="0" borderId="1" xfId="2" applyNumberFormat="1" applyFont="1" applyFill="1" applyBorder="1" applyAlignment="1">
      <alignment horizontal="center" vertical="center"/>
    </xf>
    <xf numFmtId="2" fontId="3" fillId="0" borderId="1" xfId="0" applyNumberFormat="1" applyFont="1" applyBorder="1" applyAlignment="1">
      <alignment horizontal="center" vertical="center"/>
    </xf>
    <xf numFmtId="10" fontId="3" fillId="0" borderId="1" xfId="2" applyNumberFormat="1" applyFont="1" applyFill="1" applyBorder="1" applyAlignment="1">
      <alignment horizontal="center" vertical="center"/>
    </xf>
    <xf numFmtId="10" fontId="2" fillId="0" borderId="1" xfId="2"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10" fontId="2" fillId="2" borderId="1" xfId="2"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10"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2" applyNumberFormat="1" applyFont="1" applyFill="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1"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0" borderId="1" xfId="0" applyFont="1" applyBorder="1" applyAlignment="1">
      <alignment horizontal="center"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top"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0" borderId="8" xfId="0" applyNumberFormat="1" applyFont="1" applyBorder="1" applyAlignment="1">
      <alignment horizontal="left" vertical="center" wrapText="1"/>
    </xf>
    <xf numFmtId="2" fontId="2" fillId="0" borderId="10"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3" fillId="0" borderId="1" xfId="0" applyFont="1" applyBorder="1" applyAlignment="1">
      <alignment horizontal="center" vertical="center" wrapText="1"/>
    </xf>
    <xf numFmtId="0" fontId="16" fillId="0" borderId="0" xfId="0" applyFont="1"/>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1"/>
  <sheetViews>
    <sheetView tabSelected="1" topLeftCell="B64" zoomScale="115" zoomScaleNormal="115" workbookViewId="0">
      <selection activeCell="B72" sqref="B72:N72"/>
    </sheetView>
  </sheetViews>
  <sheetFormatPr defaultColWidth="8.85546875" defaultRowHeight="12.75" x14ac:dyDescent="0.25"/>
  <cols>
    <col min="1" max="1" width="8.85546875" style="1"/>
    <col min="2" max="2" width="42.28515625" style="1" customWidth="1"/>
    <col min="3" max="3" width="42.140625" style="1" customWidth="1"/>
    <col min="4" max="4" width="18.710937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80" t="s">
        <v>0</v>
      </c>
      <c r="B1" s="80"/>
      <c r="D1" s="2"/>
    </row>
    <row r="3" spans="1:5" ht="24.75" customHeight="1" x14ac:dyDescent="0.25">
      <c r="A3" s="3" t="s">
        <v>1</v>
      </c>
      <c r="B3" s="4" t="s">
        <v>2</v>
      </c>
      <c r="C3" s="64" t="s">
        <v>78</v>
      </c>
    </row>
    <row r="4" spans="1:5" x14ac:dyDescent="0.25">
      <c r="D4" s="5"/>
    </row>
    <row r="5" spans="1:5" ht="21" customHeight="1" x14ac:dyDescent="0.25">
      <c r="A5" s="6">
        <v>1</v>
      </c>
      <c r="B5" s="4" t="s">
        <v>3</v>
      </c>
      <c r="C5" s="81" t="s">
        <v>55</v>
      </c>
      <c r="D5" s="81"/>
      <c r="E5" s="81"/>
    </row>
    <row r="6" spans="1:5" ht="15" customHeight="1" x14ac:dyDescent="0.25">
      <c r="A6" s="7"/>
      <c r="B6" s="82"/>
      <c r="C6" s="82"/>
      <c r="D6" s="82"/>
      <c r="E6" s="8"/>
    </row>
    <row r="7" spans="1:5" x14ac:dyDescent="0.25">
      <c r="A7" s="7"/>
      <c r="B7" s="9"/>
      <c r="D7" s="5"/>
    </row>
    <row r="8" spans="1:5" ht="21" customHeight="1" x14ac:dyDescent="0.25">
      <c r="A8" s="7">
        <v>2</v>
      </c>
      <c r="B8" s="4" t="s">
        <v>69</v>
      </c>
      <c r="C8" s="59" t="s">
        <v>80</v>
      </c>
      <c r="D8" s="5"/>
    </row>
    <row r="9" spans="1:5" x14ac:dyDescent="0.25">
      <c r="A9" s="7"/>
      <c r="B9" s="9"/>
      <c r="D9" s="5"/>
    </row>
    <row r="10" spans="1:5" ht="30.6" customHeight="1" x14ac:dyDescent="0.25">
      <c r="A10" s="7">
        <v>3</v>
      </c>
      <c r="B10" s="4" t="s">
        <v>4</v>
      </c>
      <c r="C10" s="83" t="s">
        <v>43</v>
      </c>
      <c r="D10" s="84"/>
      <c r="E10" s="85"/>
    </row>
    <row r="11" spans="1:5" x14ac:dyDescent="0.25">
      <c r="A11" s="7"/>
      <c r="B11" s="9"/>
      <c r="D11" s="5"/>
    </row>
    <row r="12" spans="1:5" x14ac:dyDescent="0.25">
      <c r="A12" s="7">
        <v>4</v>
      </c>
      <c r="B12" s="4" t="s">
        <v>5</v>
      </c>
      <c r="C12" s="60">
        <v>163.93</v>
      </c>
      <c r="D12" s="5"/>
    </row>
    <row r="13" spans="1:5" ht="30" customHeight="1" x14ac:dyDescent="0.25">
      <c r="A13" s="7"/>
      <c r="B13" s="86" t="s">
        <v>96</v>
      </c>
      <c r="C13" s="87"/>
      <c r="D13" s="5"/>
    </row>
    <row r="14" spans="1:5" ht="13.5" customHeight="1" x14ac:dyDescent="0.25">
      <c r="A14" s="7"/>
      <c r="B14" s="93"/>
      <c r="C14" s="94"/>
      <c r="D14" s="5"/>
    </row>
    <row r="15" spans="1:5" ht="14.45" customHeight="1" x14ac:dyDescent="0.25">
      <c r="A15" s="7"/>
      <c r="B15" s="43"/>
      <c r="C15" s="44"/>
      <c r="D15" s="5"/>
    </row>
    <row r="16" spans="1:5" x14ac:dyDescent="0.25">
      <c r="A16" s="7"/>
      <c r="D16" s="5"/>
    </row>
    <row r="17" spans="1:14" ht="29.25" customHeight="1" x14ac:dyDescent="0.25">
      <c r="A17" s="7">
        <v>5</v>
      </c>
      <c r="B17" s="88" t="s">
        <v>48</v>
      </c>
      <c r="C17" s="89"/>
      <c r="D17" s="89"/>
      <c r="E17" s="90"/>
      <c r="F17" s="9"/>
      <c r="G17" s="9"/>
      <c r="H17" s="9"/>
      <c r="I17" s="9"/>
      <c r="J17" s="10"/>
      <c r="K17" s="10"/>
      <c r="L17" s="10"/>
      <c r="M17" s="10"/>
      <c r="N17" s="10"/>
    </row>
    <row r="18" spans="1:14" x14ac:dyDescent="0.25">
      <c r="A18" s="7"/>
      <c r="B18" s="45" t="s">
        <v>6</v>
      </c>
      <c r="C18" s="91">
        <f>2278400/17760000</f>
        <v>0.12828828828828828</v>
      </c>
      <c r="D18" s="91"/>
      <c r="E18" s="91"/>
      <c r="F18" s="11"/>
      <c r="G18" s="10"/>
      <c r="H18" s="10"/>
      <c r="I18" s="10"/>
      <c r="J18" s="10"/>
      <c r="K18" s="10"/>
      <c r="L18" s="10"/>
      <c r="M18" s="10"/>
      <c r="N18" s="10"/>
    </row>
    <row r="19" spans="1:14" x14ac:dyDescent="0.25">
      <c r="A19" s="7"/>
      <c r="B19" s="45" t="s">
        <v>70</v>
      </c>
      <c r="C19" s="92">
        <v>8.2500000000000004E-2</v>
      </c>
      <c r="D19" s="92"/>
      <c r="E19" s="92"/>
      <c r="F19" s="11"/>
      <c r="G19" s="10"/>
      <c r="H19" s="10"/>
      <c r="I19" s="10"/>
      <c r="J19" s="10"/>
      <c r="K19" s="10"/>
      <c r="L19" s="10"/>
      <c r="M19" s="10"/>
      <c r="N19" s="10"/>
    </row>
    <row r="20" spans="1:14" x14ac:dyDescent="0.25">
      <c r="A20" s="7"/>
      <c r="B20" s="45" t="s">
        <v>71</v>
      </c>
      <c r="C20" s="78">
        <v>8.0000000000000004E-4</v>
      </c>
      <c r="D20" s="79"/>
      <c r="E20" s="79"/>
      <c r="F20" s="11"/>
      <c r="G20" s="10"/>
      <c r="H20" s="10"/>
      <c r="I20" s="10"/>
      <c r="J20" s="10"/>
      <c r="K20" s="10"/>
      <c r="L20" s="10"/>
      <c r="M20" s="10"/>
      <c r="N20" s="10"/>
    </row>
    <row r="21" spans="1:14" x14ac:dyDescent="0.25">
      <c r="A21" s="7"/>
      <c r="B21" s="46" t="s">
        <v>72</v>
      </c>
      <c r="C21" s="78">
        <v>1E-4</v>
      </c>
      <c r="D21" s="79"/>
      <c r="E21" s="79"/>
      <c r="F21" s="11"/>
      <c r="G21" s="10"/>
      <c r="H21" s="10"/>
      <c r="I21" s="10"/>
      <c r="J21" s="10"/>
      <c r="K21" s="10"/>
      <c r="L21" s="10"/>
      <c r="M21" s="10"/>
      <c r="N21" s="10"/>
    </row>
    <row r="22" spans="1:14" ht="50.1" customHeight="1" x14ac:dyDescent="0.25">
      <c r="A22" s="7"/>
      <c r="B22" s="96" t="s">
        <v>97</v>
      </c>
      <c r="C22" s="96"/>
      <c r="D22" s="96"/>
      <c r="E22" s="96"/>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97" t="s">
        <v>49</v>
      </c>
      <c r="C24" s="97"/>
      <c r="D24" s="97"/>
      <c r="E24" s="97"/>
      <c r="F24" s="9"/>
      <c r="G24" s="9"/>
      <c r="H24" s="10"/>
      <c r="I24" s="9"/>
      <c r="J24" s="9"/>
    </row>
    <row r="25" spans="1:14" x14ac:dyDescent="0.25">
      <c r="A25" s="7"/>
      <c r="B25" s="98" t="s">
        <v>8</v>
      </c>
      <c r="C25" s="99"/>
      <c r="D25" s="99"/>
      <c r="E25" s="100"/>
      <c r="F25" s="11"/>
    </row>
    <row r="26" spans="1:14" ht="25.5" x14ac:dyDescent="0.25">
      <c r="A26" s="7"/>
      <c r="B26" s="12" t="s">
        <v>9</v>
      </c>
      <c r="C26" s="56" t="s">
        <v>61</v>
      </c>
      <c r="D26" s="56" t="s">
        <v>62</v>
      </c>
      <c r="E26" s="56" t="s">
        <v>63</v>
      </c>
      <c r="F26" s="11"/>
    </row>
    <row r="27" spans="1:14" ht="12.75" customHeight="1" x14ac:dyDescent="0.25">
      <c r="A27" s="7"/>
      <c r="B27" s="29" t="s">
        <v>10</v>
      </c>
      <c r="C27" s="66">
        <v>6883.4</v>
      </c>
      <c r="D27" s="66">
        <v>11777.78</v>
      </c>
      <c r="E27" s="66">
        <v>8821.83</v>
      </c>
      <c r="F27" s="24"/>
      <c r="G27" s="24"/>
    </row>
    <row r="28" spans="1:14" ht="12.75" customHeight="1" x14ac:dyDescent="0.25">
      <c r="A28" s="7"/>
      <c r="B28" s="29" t="s">
        <v>11</v>
      </c>
      <c r="C28" s="66">
        <v>1004.72</v>
      </c>
      <c r="D28" s="66">
        <v>1353.33</v>
      </c>
      <c r="E28" s="66">
        <v>154.55000000000001</v>
      </c>
      <c r="F28" s="49"/>
      <c r="G28" s="24"/>
    </row>
    <row r="29" spans="1:14" ht="12.75" customHeight="1" x14ac:dyDescent="0.25">
      <c r="A29" s="7"/>
      <c r="B29" s="29" t="s">
        <v>12</v>
      </c>
      <c r="C29" s="66">
        <v>1776</v>
      </c>
      <c r="D29" s="66">
        <v>1776</v>
      </c>
      <c r="E29" s="66">
        <v>1821.25</v>
      </c>
      <c r="F29" s="24"/>
      <c r="G29" s="24"/>
    </row>
    <row r="30" spans="1:14" ht="12.75" customHeight="1" x14ac:dyDescent="0.25">
      <c r="A30" s="7"/>
      <c r="B30" s="29" t="s">
        <v>13</v>
      </c>
      <c r="C30" s="66">
        <v>4309.3500000000004</v>
      </c>
      <c r="D30" s="66">
        <v>5660.91</v>
      </c>
      <c r="E30" s="66">
        <v>6770.21</v>
      </c>
      <c r="F30" s="24"/>
      <c r="G30" s="24"/>
    </row>
    <row r="31" spans="1:14" x14ac:dyDescent="0.25">
      <c r="A31" s="7"/>
      <c r="B31" s="101" t="s">
        <v>81</v>
      </c>
      <c r="C31" s="102"/>
      <c r="D31" s="102"/>
      <c r="E31" s="103"/>
      <c r="F31" s="11"/>
    </row>
    <row r="32" spans="1:14" x14ac:dyDescent="0.25">
      <c r="A32" s="7"/>
      <c r="B32" s="10"/>
      <c r="C32" s="11"/>
      <c r="D32" s="11"/>
      <c r="E32" s="11"/>
      <c r="F32" s="11"/>
    </row>
    <row r="33" spans="1:10" ht="29.25" customHeight="1" x14ac:dyDescent="0.25">
      <c r="A33" s="7">
        <v>7</v>
      </c>
      <c r="B33" s="97" t="s">
        <v>14</v>
      </c>
      <c r="C33" s="97"/>
      <c r="D33" s="97"/>
      <c r="E33" s="97"/>
      <c r="F33" s="9"/>
      <c r="G33" s="9"/>
      <c r="H33" s="9"/>
      <c r="I33" s="9"/>
      <c r="J33" s="9"/>
    </row>
    <row r="34" spans="1:10" x14ac:dyDescent="0.25">
      <c r="A34" s="7"/>
      <c r="B34" s="29" t="s">
        <v>15</v>
      </c>
      <c r="C34" s="79" t="s">
        <v>98</v>
      </c>
      <c r="D34" s="79"/>
      <c r="E34" s="79"/>
      <c r="F34" s="10"/>
    </row>
    <row r="35" spans="1:10" x14ac:dyDescent="0.25">
      <c r="A35" s="7"/>
      <c r="B35" s="29" t="s">
        <v>16</v>
      </c>
      <c r="C35" s="79" t="s">
        <v>98</v>
      </c>
      <c r="D35" s="79"/>
      <c r="E35" s="79"/>
      <c r="F35" s="10"/>
    </row>
    <row r="36" spans="1:10" x14ac:dyDescent="0.25">
      <c r="A36" s="7"/>
      <c r="B36" s="29" t="s">
        <v>17</v>
      </c>
      <c r="C36" s="79" t="s">
        <v>98</v>
      </c>
      <c r="D36" s="79"/>
      <c r="E36" s="79"/>
      <c r="F36" s="10"/>
    </row>
    <row r="37" spans="1:10" x14ac:dyDescent="0.25">
      <c r="A37" s="7"/>
      <c r="B37" s="86" t="s">
        <v>53</v>
      </c>
      <c r="C37" s="86"/>
      <c r="D37" s="86"/>
      <c r="E37" s="86"/>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97" t="s">
        <v>50</v>
      </c>
      <c r="C40" s="97"/>
      <c r="D40" s="97"/>
      <c r="E40" s="97"/>
      <c r="F40" s="9"/>
      <c r="G40" s="9"/>
      <c r="H40" s="9"/>
      <c r="I40" s="9"/>
      <c r="J40" s="9"/>
    </row>
    <row r="41" spans="1:10" x14ac:dyDescent="0.25">
      <c r="A41" s="7"/>
      <c r="B41" s="29" t="s">
        <v>18</v>
      </c>
      <c r="C41" s="95" t="s">
        <v>86</v>
      </c>
      <c r="D41" s="95"/>
      <c r="E41" s="95"/>
      <c r="F41" s="10"/>
    </row>
    <row r="42" spans="1:10" x14ac:dyDescent="0.25">
      <c r="A42" s="7"/>
      <c r="B42" s="29" t="s">
        <v>16</v>
      </c>
      <c r="C42" s="95" t="s">
        <v>86</v>
      </c>
      <c r="D42" s="95"/>
      <c r="E42" s="95"/>
      <c r="F42" s="10"/>
    </row>
    <row r="43" spans="1:10" x14ac:dyDescent="0.25">
      <c r="A43" s="7"/>
      <c r="B43" s="29" t="s">
        <v>17</v>
      </c>
      <c r="C43" s="95" t="s">
        <v>86</v>
      </c>
      <c r="D43" s="95"/>
      <c r="E43" s="95"/>
      <c r="F43" s="10"/>
    </row>
    <row r="44" spans="1:10" x14ac:dyDescent="0.25">
      <c r="A44" s="3"/>
      <c r="D44" s="13"/>
      <c r="E44" s="10"/>
    </row>
    <row r="45" spans="1:10" ht="31.5" customHeight="1" x14ac:dyDescent="0.25">
      <c r="A45" s="14">
        <v>9</v>
      </c>
      <c r="B45" s="97" t="s">
        <v>45</v>
      </c>
      <c r="C45" s="97"/>
      <c r="D45" s="97"/>
      <c r="E45" s="97"/>
      <c r="F45" s="15"/>
      <c r="G45" s="9"/>
      <c r="H45" s="9"/>
      <c r="I45" s="9"/>
    </row>
    <row r="46" spans="1:10" x14ac:dyDescent="0.25">
      <c r="A46" s="14"/>
      <c r="B46" s="40" t="s">
        <v>41</v>
      </c>
      <c r="C46" s="41" t="s">
        <v>73</v>
      </c>
      <c r="D46" s="114" t="s">
        <v>40</v>
      </c>
      <c r="E46" s="114"/>
    </row>
    <row r="47" spans="1:10" x14ac:dyDescent="0.25">
      <c r="A47" s="16"/>
      <c r="B47" s="74" t="s">
        <v>90</v>
      </c>
      <c r="C47" s="75" t="s">
        <v>90</v>
      </c>
      <c r="D47" s="115" t="s">
        <v>60</v>
      </c>
      <c r="E47" s="115"/>
    </row>
    <row r="48" spans="1:10" ht="24.75" customHeight="1" x14ac:dyDescent="0.25">
      <c r="A48" s="42"/>
      <c r="B48" s="116"/>
      <c r="C48" s="116"/>
      <c r="D48" s="116"/>
      <c r="E48" s="116"/>
    </row>
    <row r="49" spans="1:14" x14ac:dyDescent="0.25">
      <c r="A49" s="17"/>
      <c r="B49" s="18"/>
      <c r="C49" s="13"/>
      <c r="D49" s="13"/>
      <c r="E49" s="13"/>
      <c r="F49" s="11"/>
      <c r="G49" s="11"/>
      <c r="H49" s="11"/>
      <c r="I49" s="11"/>
    </row>
    <row r="50" spans="1:14" ht="45" customHeight="1" x14ac:dyDescent="0.25">
      <c r="A50" s="14">
        <v>10</v>
      </c>
      <c r="B50" s="104" t="s">
        <v>52</v>
      </c>
      <c r="C50" s="105"/>
      <c r="D50" s="105"/>
      <c r="E50" s="105"/>
      <c r="F50" s="11"/>
      <c r="G50" s="11"/>
      <c r="H50" s="11"/>
    </row>
    <row r="51" spans="1:14" x14ac:dyDescent="0.25">
      <c r="A51" s="128"/>
      <c r="B51" s="106" t="s">
        <v>89</v>
      </c>
      <c r="C51" s="142" t="s">
        <v>92</v>
      </c>
      <c r="D51" s="143"/>
      <c r="E51" s="144"/>
      <c r="K51" s="2"/>
    </row>
    <row r="52" spans="1:14" ht="121.5" customHeight="1" x14ac:dyDescent="0.25">
      <c r="A52" s="129"/>
      <c r="B52" s="107"/>
      <c r="C52" s="145"/>
      <c r="D52" s="146"/>
      <c r="E52" s="147"/>
      <c r="K52" s="2"/>
    </row>
    <row r="53" spans="1:14" ht="81" customHeight="1" x14ac:dyDescent="0.25">
      <c r="A53" s="14"/>
      <c r="B53" s="19" t="s">
        <v>19</v>
      </c>
      <c r="C53" s="148" t="s">
        <v>94</v>
      </c>
      <c r="D53" s="149"/>
      <c r="E53" s="150"/>
    </row>
    <row r="54" spans="1:14" x14ac:dyDescent="0.25">
      <c r="A54" s="16"/>
      <c r="B54" s="19" t="s">
        <v>20</v>
      </c>
      <c r="C54" s="124" t="s">
        <v>95</v>
      </c>
      <c r="D54" s="124"/>
      <c r="E54" s="124"/>
      <c r="F54" s="20"/>
      <c r="K54" s="21"/>
    </row>
    <row r="55" spans="1:14" x14ac:dyDescent="0.25">
      <c r="A55" s="16"/>
      <c r="B55" s="83"/>
      <c r="C55" s="84"/>
      <c r="D55" s="84"/>
      <c r="E55" s="85"/>
      <c r="F55" s="20"/>
      <c r="K55" s="21"/>
    </row>
    <row r="56" spans="1:14" s="24" customFormat="1" ht="43.5" customHeight="1" x14ac:dyDescent="0.25">
      <c r="A56" s="22" t="s">
        <v>21</v>
      </c>
      <c r="B56" s="118" t="s">
        <v>93</v>
      </c>
      <c r="C56" s="119"/>
      <c r="D56" s="119"/>
      <c r="E56" s="119"/>
      <c r="F56" s="23"/>
      <c r="G56" s="23"/>
    </row>
    <row r="57" spans="1:14" x14ac:dyDescent="0.25">
      <c r="A57" s="25"/>
      <c r="B57" s="26"/>
      <c r="C57" s="27"/>
      <c r="D57" s="27"/>
      <c r="E57" s="27"/>
      <c r="F57" s="28"/>
      <c r="G57" s="20"/>
    </row>
    <row r="58" spans="1:14" x14ac:dyDescent="0.25">
      <c r="A58" s="7">
        <v>11</v>
      </c>
      <c r="B58" s="4" t="s">
        <v>22</v>
      </c>
      <c r="C58" s="120" t="s">
        <v>46</v>
      </c>
      <c r="D58" s="120"/>
      <c r="E58" s="120"/>
      <c r="F58" s="9"/>
      <c r="G58" s="9"/>
      <c r="H58" s="30"/>
      <c r="I58" s="9"/>
      <c r="J58" s="9"/>
    </row>
    <row r="59" spans="1:14" x14ac:dyDescent="0.25">
      <c r="A59" s="7"/>
      <c r="B59" s="11"/>
      <c r="C59" s="11"/>
      <c r="D59" s="11"/>
      <c r="E59" s="11"/>
      <c r="F59" s="11"/>
      <c r="G59" s="11"/>
      <c r="H59" s="31"/>
      <c r="I59" s="31"/>
      <c r="J59" s="11"/>
    </row>
    <row r="60" spans="1:14" x14ac:dyDescent="0.25">
      <c r="A60" s="7">
        <v>12</v>
      </c>
      <c r="B60" s="9" t="s">
        <v>23</v>
      </c>
      <c r="C60" s="9"/>
      <c r="D60" s="9"/>
      <c r="E60" s="9"/>
      <c r="F60" s="9"/>
      <c r="G60" s="9"/>
      <c r="H60" s="9"/>
      <c r="I60" s="9"/>
      <c r="J60" s="9"/>
      <c r="K60" s="9"/>
      <c r="L60" s="9"/>
      <c r="M60" s="9"/>
      <c r="N60" s="9"/>
    </row>
    <row r="61" spans="1:14" x14ac:dyDescent="0.25">
      <c r="A61" s="7"/>
      <c r="B61" s="9"/>
      <c r="C61" s="9"/>
      <c r="D61" s="9"/>
      <c r="E61" s="9"/>
      <c r="F61" s="9"/>
      <c r="G61" s="9"/>
      <c r="H61" s="9"/>
      <c r="I61" s="9"/>
      <c r="J61" s="9"/>
      <c r="K61" s="9"/>
      <c r="L61" s="9"/>
      <c r="M61" s="9"/>
      <c r="N61" s="9"/>
    </row>
    <row r="62" spans="1:14" x14ac:dyDescent="0.25">
      <c r="A62" s="7"/>
      <c r="B62" s="12" t="s">
        <v>24</v>
      </c>
      <c r="C62" s="63" t="s">
        <v>84</v>
      </c>
      <c r="D62" s="11"/>
      <c r="E62" s="11"/>
      <c r="F62" s="31"/>
      <c r="G62" s="31"/>
      <c r="H62" s="11"/>
      <c r="I62" s="11"/>
      <c r="J62" s="11"/>
      <c r="K62" s="11"/>
      <c r="L62" s="11"/>
      <c r="M62" s="11"/>
      <c r="N62" s="11"/>
    </row>
    <row r="63" spans="1:14" x14ac:dyDescent="0.25">
      <c r="A63" s="7"/>
      <c r="B63" s="11"/>
      <c r="C63" s="11"/>
      <c r="D63" s="11"/>
      <c r="E63" s="11"/>
      <c r="F63" s="11"/>
      <c r="G63" s="11"/>
      <c r="H63" s="11"/>
      <c r="I63" s="11"/>
      <c r="J63" s="11"/>
      <c r="K63" s="11"/>
      <c r="L63" s="11"/>
      <c r="M63" s="11"/>
      <c r="N63" s="11"/>
    </row>
    <row r="64" spans="1:14" ht="24.75" customHeight="1" x14ac:dyDescent="0.25">
      <c r="A64" s="7"/>
      <c r="B64" s="97" t="s">
        <v>25</v>
      </c>
      <c r="C64" s="121" t="s">
        <v>82</v>
      </c>
      <c r="D64" s="121" t="s">
        <v>87</v>
      </c>
      <c r="E64" s="137" t="s">
        <v>88</v>
      </c>
      <c r="F64" s="139" t="s">
        <v>64</v>
      </c>
      <c r="G64" s="140"/>
      <c r="H64" s="141"/>
      <c r="I64" s="108" t="s">
        <v>65</v>
      </c>
      <c r="J64" s="108"/>
      <c r="K64" s="108"/>
      <c r="L64" s="108" t="s">
        <v>66</v>
      </c>
      <c r="M64" s="108"/>
      <c r="N64" s="108"/>
    </row>
    <row r="65" spans="1:14" ht="38.25" x14ac:dyDescent="0.25">
      <c r="A65" s="3"/>
      <c r="B65" s="97"/>
      <c r="C65" s="122"/>
      <c r="D65" s="122"/>
      <c r="E65" s="138"/>
      <c r="F65" s="12" t="s">
        <v>51</v>
      </c>
      <c r="G65" s="12" t="s">
        <v>26</v>
      </c>
      <c r="H65" s="12" t="s">
        <v>27</v>
      </c>
      <c r="I65" s="12" t="s">
        <v>57</v>
      </c>
      <c r="J65" s="12" t="s">
        <v>26</v>
      </c>
      <c r="K65" s="12" t="s">
        <v>27</v>
      </c>
      <c r="L65" s="12" t="s">
        <v>57</v>
      </c>
      <c r="M65" s="12" t="s">
        <v>26</v>
      </c>
      <c r="N65" s="12" t="s">
        <v>27</v>
      </c>
    </row>
    <row r="66" spans="1:14" x14ac:dyDescent="0.25">
      <c r="A66" s="3"/>
      <c r="B66" s="12" t="s">
        <v>54</v>
      </c>
      <c r="C66" s="50">
        <v>118.95</v>
      </c>
      <c r="D66" s="50">
        <v>179.85</v>
      </c>
      <c r="E66" s="50">
        <v>347.1</v>
      </c>
      <c r="F66" s="50">
        <v>103.5</v>
      </c>
      <c r="G66" s="50">
        <v>124.85</v>
      </c>
      <c r="H66" s="50">
        <v>96</v>
      </c>
      <c r="I66" s="50">
        <v>153.25</v>
      </c>
      <c r="J66" s="50">
        <v>496.8</v>
      </c>
      <c r="K66" s="77">
        <v>104.2</v>
      </c>
      <c r="L66" s="77">
        <v>104</v>
      </c>
      <c r="M66" s="77">
        <v>216.8</v>
      </c>
      <c r="N66" s="77">
        <v>102.55</v>
      </c>
    </row>
    <row r="67" spans="1:14" ht="25.5" x14ac:dyDescent="0.25">
      <c r="A67" s="3"/>
      <c r="B67" s="12" t="s">
        <v>75</v>
      </c>
      <c r="C67" s="47">
        <v>22055.7</v>
      </c>
      <c r="D67" s="50">
        <v>22147.9</v>
      </c>
      <c r="E67" s="50">
        <v>23465.599999999999</v>
      </c>
      <c r="F67" s="50">
        <v>22326.9</v>
      </c>
      <c r="G67" s="50">
        <v>22163.599999999999</v>
      </c>
      <c r="H67" s="50">
        <v>21710.2</v>
      </c>
      <c r="I67" s="50">
        <v>23519.35</v>
      </c>
      <c r="J67" s="50">
        <v>26277.35</v>
      </c>
      <c r="K67" s="77">
        <v>21281.45</v>
      </c>
      <c r="L67" s="77">
        <v>22331.4</v>
      </c>
      <c r="M67" s="77">
        <v>26373.200000000001</v>
      </c>
      <c r="N67" s="77">
        <v>21743.65</v>
      </c>
    </row>
    <row r="68" spans="1:14" s="34" customFormat="1" x14ac:dyDescent="0.25">
      <c r="A68" s="32"/>
      <c r="B68" s="33" t="s">
        <v>47</v>
      </c>
      <c r="C68" s="50" t="s">
        <v>60</v>
      </c>
      <c r="D68" s="50" t="s">
        <v>60</v>
      </c>
      <c r="E68" s="50" t="s">
        <v>60</v>
      </c>
      <c r="F68" s="50" t="s">
        <v>60</v>
      </c>
      <c r="G68" s="50" t="s">
        <v>60</v>
      </c>
      <c r="H68" s="50" t="s">
        <v>60</v>
      </c>
      <c r="I68" s="50" t="s">
        <v>60</v>
      </c>
      <c r="J68" s="50" t="s">
        <v>60</v>
      </c>
      <c r="K68" s="50" t="s">
        <v>60</v>
      </c>
      <c r="L68" s="50" t="s">
        <v>60</v>
      </c>
      <c r="M68" s="50" t="s">
        <v>60</v>
      </c>
      <c r="N68" s="50" t="s">
        <v>60</v>
      </c>
    </row>
    <row r="69" spans="1:14" x14ac:dyDescent="0.25">
      <c r="A69" s="3"/>
      <c r="B69" s="109" t="s">
        <v>77</v>
      </c>
      <c r="C69" s="110"/>
      <c r="D69" s="109"/>
      <c r="E69" s="109"/>
      <c r="F69" s="109"/>
      <c r="G69" s="109"/>
      <c r="H69" s="109"/>
      <c r="I69" s="109"/>
      <c r="J69" s="109"/>
      <c r="K69" s="109"/>
      <c r="L69" s="109"/>
      <c r="M69" s="109"/>
      <c r="N69" s="109"/>
    </row>
    <row r="70" spans="1:14" ht="13.5" x14ac:dyDescent="0.25">
      <c r="A70" s="3"/>
      <c r="B70" s="123" t="s">
        <v>56</v>
      </c>
      <c r="C70" s="123"/>
      <c r="D70" s="123"/>
      <c r="E70" s="123"/>
      <c r="F70" s="123"/>
      <c r="G70" s="123"/>
      <c r="H70" s="123"/>
      <c r="I70" s="123"/>
      <c r="J70" s="123"/>
      <c r="K70" s="123"/>
      <c r="L70" s="123"/>
      <c r="M70" s="123"/>
      <c r="N70" s="123"/>
    </row>
    <row r="71" spans="1:14" x14ac:dyDescent="0.25">
      <c r="A71" s="3"/>
      <c r="B71" s="109" t="s">
        <v>28</v>
      </c>
      <c r="C71" s="109"/>
      <c r="D71" s="109"/>
      <c r="E71" s="109"/>
      <c r="F71" s="109"/>
      <c r="G71" s="109"/>
      <c r="H71" s="109"/>
      <c r="I71" s="109"/>
      <c r="J71" s="109"/>
      <c r="K71" s="109"/>
      <c r="L71" s="109"/>
      <c r="M71" s="109"/>
      <c r="N71" s="109"/>
    </row>
    <row r="72" spans="1:14" s="2" customFormat="1" x14ac:dyDescent="0.25">
      <c r="B72" s="109" t="s">
        <v>29</v>
      </c>
      <c r="C72" s="109"/>
      <c r="D72" s="109"/>
      <c r="E72" s="109"/>
      <c r="F72" s="109"/>
      <c r="G72" s="109"/>
      <c r="H72" s="109"/>
      <c r="I72" s="109"/>
      <c r="J72" s="109"/>
      <c r="K72" s="109"/>
      <c r="L72" s="109"/>
      <c r="M72" s="109"/>
      <c r="N72" s="109"/>
    </row>
    <row r="73" spans="1:14" s="2" customFormat="1" ht="11.25" customHeight="1" x14ac:dyDescent="0.25">
      <c r="B73" s="111"/>
      <c r="C73" s="112"/>
      <c r="D73" s="112"/>
      <c r="E73" s="112"/>
      <c r="F73" s="112"/>
      <c r="G73" s="112"/>
      <c r="H73" s="112"/>
      <c r="I73" s="112"/>
      <c r="J73" s="112"/>
      <c r="K73" s="112"/>
      <c r="L73" s="112"/>
      <c r="M73" s="112"/>
      <c r="N73" s="113"/>
    </row>
    <row r="74" spans="1:14" x14ac:dyDescent="0.25">
      <c r="A74" s="3"/>
      <c r="B74" s="109" t="s">
        <v>58</v>
      </c>
      <c r="C74" s="109"/>
      <c r="D74" s="109"/>
      <c r="E74" s="109"/>
      <c r="F74" s="109"/>
      <c r="G74" s="109"/>
      <c r="H74" s="109"/>
      <c r="I74" s="109"/>
      <c r="J74" s="109"/>
      <c r="K74" s="109"/>
      <c r="L74" s="109"/>
      <c r="M74" s="109"/>
      <c r="N74" s="109"/>
    </row>
    <row r="75" spans="1:14" ht="32.25" customHeight="1" x14ac:dyDescent="0.25">
      <c r="A75" s="3"/>
      <c r="B75" s="109" t="s">
        <v>59</v>
      </c>
      <c r="C75" s="109"/>
      <c r="D75" s="109"/>
      <c r="E75" s="109"/>
      <c r="F75" s="109"/>
      <c r="G75" s="109"/>
      <c r="H75" s="109"/>
      <c r="I75" s="109"/>
      <c r="J75" s="109"/>
      <c r="K75" s="109"/>
      <c r="L75" s="109"/>
      <c r="M75" s="109"/>
      <c r="N75" s="109"/>
    </row>
    <row r="76" spans="1:14" x14ac:dyDescent="0.25">
      <c r="A76" s="3"/>
      <c r="B76" s="35"/>
      <c r="C76" s="35"/>
      <c r="D76" s="35"/>
      <c r="E76" s="35"/>
      <c r="F76" s="35"/>
      <c r="G76" s="10"/>
      <c r="H76" s="10"/>
      <c r="I76" s="10"/>
      <c r="J76" s="10"/>
      <c r="K76" s="10"/>
      <c r="L76" s="10"/>
      <c r="M76" s="10"/>
      <c r="N76" s="10"/>
    </row>
    <row r="77" spans="1:14" ht="35.25" customHeight="1" x14ac:dyDescent="0.25">
      <c r="A77" s="7">
        <v>13</v>
      </c>
      <c r="B77" s="154" t="s">
        <v>30</v>
      </c>
      <c r="C77" s="155"/>
      <c r="D77" s="155"/>
      <c r="E77" s="155"/>
      <c r="F77" s="155"/>
      <c r="G77" s="104"/>
      <c r="H77" s="9"/>
      <c r="I77" s="9"/>
      <c r="J77" s="9"/>
      <c r="K77" s="9"/>
      <c r="L77" s="9"/>
      <c r="M77" s="9"/>
      <c r="N77" s="9"/>
    </row>
    <row r="78" spans="1:14" x14ac:dyDescent="0.25">
      <c r="A78" s="7"/>
      <c r="C78" s="11"/>
      <c r="D78" s="11"/>
      <c r="E78" s="11"/>
      <c r="F78" s="11"/>
      <c r="G78" s="11"/>
      <c r="H78" s="11"/>
      <c r="I78" s="11"/>
      <c r="J78" s="11"/>
      <c r="K78" s="11"/>
      <c r="L78" s="11"/>
      <c r="M78" s="11"/>
      <c r="N78" s="11"/>
    </row>
    <row r="79" spans="1:14" ht="76.5" x14ac:dyDescent="0.25">
      <c r="A79" s="3"/>
      <c r="B79" s="57" t="s">
        <v>31</v>
      </c>
      <c r="C79" s="58" t="s">
        <v>32</v>
      </c>
      <c r="D79" s="58" t="s">
        <v>44</v>
      </c>
      <c r="E79" s="56" t="s">
        <v>67</v>
      </c>
      <c r="F79" s="56" t="s">
        <v>68</v>
      </c>
      <c r="G79" s="58" t="s">
        <v>74</v>
      </c>
      <c r="H79" s="8"/>
      <c r="I79" s="8"/>
      <c r="J79" s="8"/>
      <c r="K79" s="8"/>
      <c r="L79" s="10"/>
      <c r="M79" s="10"/>
      <c r="N79" s="10"/>
    </row>
    <row r="80" spans="1:14" ht="13.5" customHeight="1" x14ac:dyDescent="0.25">
      <c r="A80" s="3"/>
      <c r="B80" s="117" t="s">
        <v>33</v>
      </c>
      <c r="C80" s="37" t="s">
        <v>79</v>
      </c>
      <c r="D80" s="50">
        <v>5.9</v>
      </c>
      <c r="E80" s="67">
        <v>7.61</v>
      </c>
      <c r="F80" s="50">
        <v>7.62</v>
      </c>
      <c r="G80" s="50">
        <v>0.85</v>
      </c>
      <c r="L80" s="36"/>
      <c r="M80" s="36"/>
      <c r="N80" s="36"/>
    </row>
    <row r="81" spans="1:14" x14ac:dyDescent="0.25">
      <c r="A81" s="3"/>
      <c r="B81" s="117"/>
      <c r="C81" s="37" t="s">
        <v>34</v>
      </c>
      <c r="D81" s="51"/>
      <c r="E81" s="68"/>
      <c r="F81" s="51"/>
      <c r="G81" s="51"/>
      <c r="L81" s="36"/>
      <c r="M81" s="36"/>
      <c r="N81" s="36"/>
    </row>
    <row r="82" spans="1:14" ht="15" x14ac:dyDescent="0.25">
      <c r="A82" s="3"/>
      <c r="B82" s="117"/>
      <c r="C82" s="65" t="s">
        <v>85</v>
      </c>
      <c r="D82" s="52">
        <v>15.22</v>
      </c>
      <c r="E82" s="67">
        <v>16.739999999999998</v>
      </c>
      <c r="F82" s="50">
        <v>17.57</v>
      </c>
      <c r="G82" s="50">
        <v>9.94</v>
      </c>
      <c r="L82" s="36"/>
      <c r="M82" s="36"/>
      <c r="N82" s="36"/>
    </row>
    <row r="83" spans="1:14" x14ac:dyDescent="0.25">
      <c r="A83" s="3"/>
      <c r="B83" s="117"/>
      <c r="C83" s="37" t="s">
        <v>35</v>
      </c>
      <c r="D83" s="61">
        <f>+AVERAGE(D82:D82)</f>
        <v>15.22</v>
      </c>
      <c r="E83" s="70">
        <f>+E82</f>
        <v>16.739999999999998</v>
      </c>
      <c r="F83" s="70">
        <f>+F82</f>
        <v>17.57</v>
      </c>
      <c r="G83" s="77">
        <v>9.94</v>
      </c>
      <c r="I83" s="48"/>
      <c r="L83" s="36"/>
      <c r="M83" s="36"/>
      <c r="N83" s="36"/>
    </row>
    <row r="84" spans="1:14" ht="15.6" customHeight="1" x14ac:dyDescent="0.25">
      <c r="A84" s="3"/>
      <c r="B84" s="117" t="s">
        <v>36</v>
      </c>
      <c r="C84" s="37" t="s">
        <v>79</v>
      </c>
      <c r="D84" s="51">
        <v>12.71</v>
      </c>
      <c r="E84" s="67">
        <f>+F66/E80</f>
        <v>13.600525624178712</v>
      </c>
      <c r="F84" s="50">
        <f>153.25/7.62</f>
        <v>20.111548556430446</v>
      </c>
      <c r="G84" s="50">
        <f>L66/G80</f>
        <v>122.35294117647059</v>
      </c>
      <c r="I84" s="48"/>
      <c r="L84" s="36"/>
      <c r="M84" s="36"/>
      <c r="N84" s="36"/>
    </row>
    <row r="85" spans="1:14" ht="19.5" x14ac:dyDescent="0.55000000000000004">
      <c r="A85" s="3"/>
      <c r="B85" s="117"/>
      <c r="C85" s="37" t="s">
        <v>34</v>
      </c>
      <c r="D85" s="51"/>
      <c r="E85" s="68"/>
      <c r="F85" s="51"/>
      <c r="G85" s="51"/>
      <c r="H85" s="157"/>
      <c r="I85" s="48"/>
      <c r="L85" s="36"/>
      <c r="M85" s="36"/>
      <c r="N85" s="36"/>
    </row>
    <row r="86" spans="1:14" ht="15" x14ac:dyDescent="0.25">
      <c r="A86" s="3"/>
      <c r="B86" s="117"/>
      <c r="C86" s="65" t="s">
        <v>85</v>
      </c>
      <c r="D86" s="51">
        <v>15.47</v>
      </c>
      <c r="E86" s="67">
        <f>232.4/E82</f>
        <v>13.882915173237755</v>
      </c>
      <c r="F86" s="50">
        <f>269.55/F82</f>
        <v>15.341491178144565</v>
      </c>
      <c r="G86" s="50">
        <v>15.71</v>
      </c>
      <c r="I86" s="48"/>
      <c r="L86" s="36"/>
      <c r="M86" s="36"/>
      <c r="N86" s="36"/>
    </row>
    <row r="87" spans="1:14" x14ac:dyDescent="0.25">
      <c r="A87" s="3"/>
      <c r="B87" s="117"/>
      <c r="C87" s="37" t="s">
        <v>35</v>
      </c>
      <c r="D87" s="61">
        <f>+AVERAGE(D86:D86)</f>
        <v>15.47</v>
      </c>
      <c r="E87" s="70">
        <f>+E86</f>
        <v>13.882915173237755</v>
      </c>
      <c r="F87" s="70">
        <f>+F86</f>
        <v>15.341491178144565</v>
      </c>
      <c r="G87" s="77">
        <v>15.71</v>
      </c>
      <c r="L87" s="36"/>
      <c r="M87" s="36"/>
      <c r="N87" s="36"/>
    </row>
    <row r="88" spans="1:14" ht="14.25" customHeight="1" x14ac:dyDescent="0.25">
      <c r="A88" s="3"/>
      <c r="B88" s="117" t="s">
        <v>42</v>
      </c>
      <c r="C88" s="37" t="s">
        <v>79</v>
      </c>
      <c r="D88" s="53">
        <v>0.42499999999999999</v>
      </c>
      <c r="E88" s="69">
        <f>1004.72/6085.35</f>
        <v>0.16510471870968801</v>
      </c>
      <c r="F88" s="53">
        <f>1353.33/(1776+5660.91)</f>
        <v>0.18197477178021518</v>
      </c>
      <c r="G88" s="50">
        <v>1.8</v>
      </c>
      <c r="L88" s="36"/>
      <c r="M88" s="36"/>
      <c r="N88" s="36"/>
    </row>
    <row r="89" spans="1:14" x14ac:dyDescent="0.25">
      <c r="A89" s="3"/>
      <c r="B89" s="117"/>
      <c r="C89" s="37" t="s">
        <v>34</v>
      </c>
      <c r="D89" s="54"/>
      <c r="E89" s="54"/>
      <c r="F89" s="54"/>
      <c r="G89" s="50"/>
      <c r="L89" s="36"/>
      <c r="M89" s="36"/>
      <c r="N89" s="36"/>
    </row>
    <row r="90" spans="1:14" ht="15" x14ac:dyDescent="0.25">
      <c r="A90" s="3"/>
      <c r="B90" s="117"/>
      <c r="C90" s="65" t="s">
        <v>85</v>
      </c>
      <c r="D90" s="55">
        <v>0.24010000000000001</v>
      </c>
      <c r="E90" s="72">
        <f>6603.06/31016.63</f>
        <v>0.21288773151693141</v>
      </c>
      <c r="F90" s="76">
        <f>6942.85/37362.38</f>
        <v>0.18582461823898802</v>
      </c>
      <c r="G90" s="50">
        <f>3854.91/(1972.5+39227.89)*100</f>
        <v>9.3564891011954003</v>
      </c>
      <c r="L90" s="36"/>
      <c r="M90" s="36"/>
      <c r="N90" s="36"/>
    </row>
    <row r="91" spans="1:14" x14ac:dyDescent="0.25">
      <c r="A91" s="3"/>
      <c r="B91" s="117"/>
      <c r="C91" s="37" t="s">
        <v>35</v>
      </c>
      <c r="D91" s="62">
        <f>+AVERAGE(D90:D90)</f>
        <v>0.24010000000000001</v>
      </c>
      <c r="E91" s="71">
        <f>+E90</f>
        <v>0.21288773151693141</v>
      </c>
      <c r="F91" s="71">
        <f>+F90</f>
        <v>0.18582461823898802</v>
      </c>
      <c r="G91" s="77">
        <f>3854.91/(1972.5+39227.89)*100</f>
        <v>9.3564891011954003</v>
      </c>
      <c r="J91" s="24"/>
      <c r="K91" s="24"/>
      <c r="L91" s="36"/>
      <c r="M91" s="36"/>
      <c r="N91" s="36"/>
    </row>
    <row r="92" spans="1:14" ht="13.5" customHeight="1" x14ac:dyDescent="0.25">
      <c r="A92" s="3"/>
      <c r="B92" s="156" t="s">
        <v>37</v>
      </c>
      <c r="C92" s="37" t="s">
        <v>79</v>
      </c>
      <c r="D92" s="51">
        <v>13.87</v>
      </c>
      <c r="E92" s="67">
        <f>6085.35/177.6</f>
        <v>34.264358108108112</v>
      </c>
      <c r="F92" s="50">
        <f>7436.91/177.6</f>
        <v>41.874493243243244</v>
      </c>
      <c r="G92" s="50">
        <v>47.17</v>
      </c>
      <c r="J92" s="24"/>
      <c r="K92" s="49"/>
      <c r="L92" s="36"/>
      <c r="M92" s="36"/>
      <c r="N92" s="36"/>
    </row>
    <row r="93" spans="1:14" x14ac:dyDescent="0.25">
      <c r="A93" s="3"/>
      <c r="B93" s="156"/>
      <c r="C93" s="37" t="s">
        <v>34</v>
      </c>
      <c r="D93" s="51"/>
      <c r="E93" s="68"/>
      <c r="F93" s="51"/>
      <c r="G93" s="51"/>
      <c r="J93" s="24"/>
      <c r="K93" s="24"/>
      <c r="L93" s="36"/>
      <c r="M93" s="36"/>
      <c r="N93" s="36"/>
    </row>
    <row r="94" spans="1:14" ht="15" x14ac:dyDescent="0.25">
      <c r="A94" s="3"/>
      <c r="B94" s="156"/>
      <c r="C94" s="65" t="s">
        <v>85</v>
      </c>
      <c r="D94" s="51">
        <v>63.39</v>
      </c>
      <c r="E94" s="73">
        <f>31016.63/(1972.5/5)</f>
        <v>78.622636248415716</v>
      </c>
      <c r="F94" s="50">
        <f>37362.38/197.25</f>
        <v>189.41637515842837</v>
      </c>
      <c r="G94" s="50">
        <f>(1972.5+39227.89)/394.5</f>
        <v>104.4369835234474</v>
      </c>
      <c r="J94" s="24"/>
      <c r="K94" s="24"/>
      <c r="L94" s="36"/>
      <c r="M94" s="36"/>
      <c r="N94" s="36"/>
    </row>
    <row r="95" spans="1:14" x14ac:dyDescent="0.25">
      <c r="A95" s="3"/>
      <c r="B95" s="156"/>
      <c r="C95" s="37" t="s">
        <v>35</v>
      </c>
      <c r="D95" s="61">
        <f>+AVERAGE(D94:D94)</f>
        <v>63.39</v>
      </c>
      <c r="E95" s="70">
        <f>+E94</f>
        <v>78.622636248415716</v>
      </c>
      <c r="F95" s="70">
        <f>+F94</f>
        <v>189.41637515842837</v>
      </c>
      <c r="G95" s="77">
        <f>(1972.5+39227.89)/394.5</f>
        <v>104.4369835234474</v>
      </c>
      <c r="H95" s="36"/>
      <c r="I95" s="36"/>
      <c r="J95" s="36"/>
      <c r="K95" s="36"/>
      <c r="L95" s="36"/>
      <c r="M95" s="36"/>
      <c r="N95" s="36"/>
    </row>
    <row r="96" spans="1:14" ht="22.5" customHeight="1" x14ac:dyDescent="0.25">
      <c r="A96" s="3"/>
      <c r="B96" s="130" t="s">
        <v>91</v>
      </c>
      <c r="C96" s="131"/>
      <c r="D96" s="131"/>
      <c r="E96" s="131"/>
      <c r="F96" s="131"/>
      <c r="G96" s="132"/>
      <c r="H96" s="36"/>
      <c r="I96" s="36"/>
      <c r="J96" s="36"/>
      <c r="K96" s="36"/>
      <c r="L96" s="36"/>
      <c r="M96" s="36"/>
      <c r="N96" s="36"/>
    </row>
    <row r="97" spans="1:14" ht="28.5" customHeight="1" x14ac:dyDescent="0.25">
      <c r="A97" s="3"/>
      <c r="B97" s="133" t="s">
        <v>76</v>
      </c>
      <c r="C97" s="134"/>
      <c r="D97" s="134"/>
      <c r="E97" s="134"/>
      <c r="F97" s="134"/>
      <c r="G97" s="135"/>
      <c r="H97" s="36"/>
      <c r="I97" s="36"/>
      <c r="J97" s="36"/>
      <c r="K97" s="36"/>
      <c r="L97" s="36"/>
      <c r="M97" s="36"/>
      <c r="N97" s="36"/>
    </row>
    <row r="98" spans="1:14" x14ac:dyDescent="0.25">
      <c r="C98" s="136"/>
      <c r="D98" s="136"/>
      <c r="E98" s="136"/>
      <c r="F98" s="136"/>
      <c r="G98" s="136"/>
      <c r="H98" s="36"/>
      <c r="I98" s="36"/>
    </row>
    <row r="99" spans="1:14" x14ac:dyDescent="0.25">
      <c r="A99" s="7">
        <v>14</v>
      </c>
      <c r="B99" s="38" t="s">
        <v>38</v>
      </c>
      <c r="C99" s="151" t="s">
        <v>7</v>
      </c>
      <c r="D99" s="152"/>
      <c r="E99" s="152"/>
      <c r="F99" s="152"/>
      <c r="G99" s="153"/>
    </row>
    <row r="100" spans="1:14" x14ac:dyDescent="0.25">
      <c r="A100" s="13"/>
      <c r="C100" s="39"/>
      <c r="D100" s="39" t="s">
        <v>39</v>
      </c>
      <c r="E100" s="39"/>
      <c r="F100" s="39"/>
      <c r="G100" s="39"/>
    </row>
    <row r="101" spans="1:14" ht="13.5" customHeight="1" x14ac:dyDescent="0.25">
      <c r="B101" s="125" t="s">
        <v>83</v>
      </c>
      <c r="C101" s="126"/>
      <c r="D101" s="126"/>
      <c r="E101" s="126"/>
      <c r="F101" s="126"/>
      <c r="G101" s="127"/>
    </row>
  </sheetData>
  <mergeCells count="61">
    <mergeCell ref="B101:G101"/>
    <mergeCell ref="A51:A52"/>
    <mergeCell ref="B96:G96"/>
    <mergeCell ref="B97:G97"/>
    <mergeCell ref="C98:G98"/>
    <mergeCell ref="E64:E65"/>
    <mergeCell ref="F64:H64"/>
    <mergeCell ref="C51:E52"/>
    <mergeCell ref="C53:E53"/>
    <mergeCell ref="C99:G99"/>
    <mergeCell ref="B72:N72"/>
    <mergeCell ref="B74:N74"/>
    <mergeCell ref="B75:N75"/>
    <mergeCell ref="B77:G77"/>
    <mergeCell ref="I64:K64"/>
    <mergeCell ref="B92:B95"/>
    <mergeCell ref="B73:N73"/>
    <mergeCell ref="D46:E46"/>
    <mergeCell ref="D47:E47"/>
    <mergeCell ref="B48:E48"/>
    <mergeCell ref="B88:B91"/>
    <mergeCell ref="B80:B83"/>
    <mergeCell ref="B84:B87"/>
    <mergeCell ref="B71:N71"/>
    <mergeCell ref="B56:E56"/>
    <mergeCell ref="C58:E58"/>
    <mergeCell ref="B64:B65"/>
    <mergeCell ref="C64:C65"/>
    <mergeCell ref="D64:D65"/>
    <mergeCell ref="B55:E55"/>
    <mergeCell ref="B70:N70"/>
    <mergeCell ref="C54:E54"/>
    <mergeCell ref="B50:E50"/>
    <mergeCell ref="B51:B52"/>
    <mergeCell ref="B45:E45"/>
    <mergeCell ref="L64:N64"/>
    <mergeCell ref="B69:N69"/>
    <mergeCell ref="C36:E36"/>
    <mergeCell ref="C41:E41"/>
    <mergeCell ref="C42:E42"/>
    <mergeCell ref="C43:E43"/>
    <mergeCell ref="C21:E21"/>
    <mergeCell ref="B22:E22"/>
    <mergeCell ref="B24:E24"/>
    <mergeCell ref="B25:E25"/>
    <mergeCell ref="B31:E31"/>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 ref="B14:C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Pratham</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2026-07-27T10:34:14Z</dcterms:modified>
</cp:coreProperties>
</file>